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https://delta.sim.sise/webdav/b4c9c7573f0256268d9651ca327186af92b73fdc/37807110383/0c31d0a2-0ec6-4165-b66e-3ceb07873483/"/>
    </mc:Choice>
  </mc:AlternateContent>
  <xr:revisionPtr revIDLastSave="0" documentId="13_ncr:1_{4732D79C-B44C-4A92-A795-69EC0380A6ED}" xr6:coauthVersionLast="47" xr6:coauthVersionMax="47" xr10:uidLastSave="{00000000-0000-0000-0000-000000000000}"/>
  <bookViews>
    <workbookView xWindow="-108" yWindow="-108" windowWidth="30936" windowHeight="16776" xr2:uid="{00000000-000D-0000-FFFF-FFFF00000000}"/>
  </bookViews>
  <sheets>
    <sheet name="AMIF rahastamiskava_mõõdikud" sheetId="1" r:id="rId1"/>
  </sheets>
  <definedNames>
    <definedName name="A">'AMIF rahastamiskava_mõõdikud'!$A$4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3" i="1" l="1"/>
  <c r="M21" i="1"/>
  <c r="M47" i="1" l="1"/>
  <c r="I66" i="1" l="1"/>
  <c r="I58" i="1"/>
  <c r="K31" i="1" l="1"/>
  <c r="I31" i="1"/>
  <c r="I32" i="1"/>
  <c r="K32" i="1"/>
  <c r="K29" i="1"/>
  <c r="I29" i="1"/>
  <c r="M66" i="1"/>
  <c r="F66" i="1" s="1"/>
  <c r="I64" i="1"/>
  <c r="K64" i="1"/>
  <c r="K45" i="1"/>
  <c r="I45" i="1"/>
  <c r="K26" i="1"/>
  <c r="K33" i="1"/>
  <c r="I33" i="1"/>
  <c r="I26" i="1"/>
  <c r="F36" i="1"/>
  <c r="R42" i="1"/>
  <c r="K42" i="1"/>
  <c r="I42" i="1"/>
  <c r="V8" i="1"/>
  <c r="F48" i="1"/>
  <c r="K58" i="1"/>
  <c r="K55" i="1"/>
  <c r="I55" i="1"/>
  <c r="K59" i="1"/>
  <c r="I59" i="1"/>
  <c r="F59" i="1"/>
  <c r="M60" i="1"/>
  <c r="M65" i="1" s="1"/>
  <c r="K50" i="1"/>
  <c r="K52" i="1"/>
  <c r="K53" i="1"/>
  <c r="K54" i="1"/>
  <c r="I50" i="1"/>
  <c r="I52" i="1"/>
  <c r="I53" i="1"/>
  <c r="I54" i="1"/>
  <c r="K48" i="1"/>
  <c r="I48" i="1"/>
  <c r="F43" i="1"/>
  <c r="F35" i="1"/>
  <c r="K43" i="1"/>
  <c r="K36" i="1"/>
  <c r="K37" i="1"/>
  <c r="K38" i="1"/>
  <c r="K40" i="1"/>
  <c r="K41" i="1"/>
  <c r="K35" i="1"/>
  <c r="I43" i="1"/>
  <c r="I41" i="1"/>
  <c r="I38" i="1"/>
  <c r="I40" i="1"/>
  <c r="I36" i="1"/>
  <c r="I37" i="1"/>
  <c r="I35" i="1"/>
  <c r="K23" i="1"/>
  <c r="I23" i="1"/>
  <c r="K20" i="1"/>
  <c r="K21" i="1"/>
  <c r="I21" i="1"/>
  <c r="I20" i="1"/>
  <c r="K18" i="1"/>
  <c r="K17" i="1"/>
  <c r="K13" i="1"/>
  <c r="K12" i="1"/>
  <c r="K10" i="1"/>
  <c r="K6" i="1"/>
  <c r="I18" i="1"/>
  <c r="I17" i="1"/>
  <c r="I13" i="1"/>
  <c r="I12" i="1"/>
  <c r="I10" i="1"/>
  <c r="I6" i="1"/>
  <c r="M7" i="1"/>
  <c r="M14" i="1"/>
  <c r="I14" i="1" s="1"/>
  <c r="R6" i="1"/>
  <c r="S7" i="1"/>
  <c r="S6" i="1"/>
  <c r="I47" i="1" l="1"/>
  <c r="K47" i="1"/>
  <c r="M34" i="1"/>
  <c r="F47" i="1"/>
  <c r="I60" i="1"/>
  <c r="I65" i="1" s="1"/>
  <c r="K60" i="1"/>
  <c r="K65" i="1" s="1"/>
  <c r="F6" i="1"/>
  <c r="F34" i="1" s="1"/>
  <c r="I7" i="1"/>
  <c r="I34" i="1" s="1"/>
  <c r="K7" i="1"/>
  <c r="K34" i="1" s="1"/>
  <c r="K14" i="1"/>
  <c r="F60" i="1"/>
  <c r="F65" i="1" s="1"/>
  <c r="I67" i="1" l="1"/>
  <c r="K67" i="1"/>
  <c r="M67" i="1" l="1"/>
</calcChain>
</file>

<file path=xl/sharedStrings.xml><?xml version="1.0" encoding="utf-8"?>
<sst xmlns="http://schemas.openxmlformats.org/spreadsheetml/2006/main" count="375" uniqueCount="181">
  <si>
    <t>Lisa 3. VARJUPAIGA-, RÄNDE- JA INTEGRATSIOONIFONDI 2021–2027 RAHASTAMISKAVA</t>
  </si>
  <si>
    <t>Poliitikaeesmärk</t>
  </si>
  <si>
    <t>Erieesmärk (SO)</t>
  </si>
  <si>
    <t>Rakendusmeetme nimetus AMIFi määruse (EL) 2021/1147 lisa II tähenduses</t>
  </si>
  <si>
    <t xml:space="preserve">Sekkumine (+koodid lisa VI) 
</t>
  </si>
  <si>
    <t>Meetme tegevus</t>
  </si>
  <si>
    <t>Meetme tegevuse eelarve kokku (EL toetus + kaasfinantseering)</t>
  </si>
  <si>
    <t xml:space="preserve">Tegevus </t>
  </si>
  <si>
    <t>EL toetuse määr, %</t>
  </si>
  <si>
    <t>EL toetus (eurodes)</t>
  </si>
  <si>
    <t>Kaasfinantseering</t>
  </si>
  <si>
    <t>Tegevuse eelarve kokku</t>
  </si>
  <si>
    <t>Elluviija</t>
  </si>
  <si>
    <t xml:space="preserve">Väljundnäitaja 
</t>
  </si>
  <si>
    <t>Mõõtühik</t>
  </si>
  <si>
    <t xml:space="preserve"> Algtase (2020)</t>
  </si>
  <si>
    <t xml:space="preserve">Vahetase (2024)
</t>
  </si>
  <si>
    <t xml:space="preserve">Sihttase (2029)
</t>
  </si>
  <si>
    <t xml:space="preserve">Tulemusnäitaja </t>
  </si>
  <si>
    <t>Algtase (2020)</t>
  </si>
  <si>
    <t>Sihttase (2029)</t>
  </si>
  <si>
    <t>Riikliku kaasfinantseeringu määr, %</t>
  </si>
  <si>
    <t>Riklik kaasfnantseering (eurodes)</t>
  </si>
  <si>
    <t>omafinantseering</t>
  </si>
  <si>
    <r>
      <t xml:space="preserve">Aidata kaasa rändevoogude tõhusale haldamisele ning ühise varjupaigapoliitika ja ühise rändepoliitika rakendamisele, tugevdamisele ja arendamisele vastavalt asjaomasele liidu </t>
    </r>
    <r>
      <rPr>
        <b/>
        <i/>
        <sz val="10"/>
        <rFont val="Calibri"/>
        <family val="2"/>
        <charset val="186"/>
        <scheme val="minor"/>
      </rPr>
      <t>acquis</t>
    </r>
    <r>
      <rPr>
        <b/>
        <sz val="10"/>
        <rFont val="Calibri"/>
        <family val="2"/>
        <charset val="186"/>
        <scheme val="minor"/>
      </rPr>
      <t>’le ning järgides täielikult liidu ja liikmesriikide rahvusvahelisi kohustusi, mis tulenevad rahvusvahelistest lepingutest, mille osalised nad on.</t>
    </r>
  </si>
  <si>
    <r>
      <t xml:space="preserve">SO1. Euroopa ühise varjupaigasüsteemi (CEAS) tugevdamine ja arendamine, </t>
    </r>
    <r>
      <rPr>
        <b/>
        <i/>
        <sz val="10"/>
        <rFont val="Calibri"/>
        <family val="2"/>
        <charset val="186"/>
        <scheme val="minor"/>
      </rPr>
      <t>sh välismõõde</t>
    </r>
  </si>
  <si>
    <t>a) liidu acquis’ ja Euroopa ühise varjupaigasüsteemiga (CEAS) seotud prioriteetide ühetaolise kohaldamise tagamine;</t>
  </si>
  <si>
    <t>002 Varjupaigamenetlus</t>
  </si>
  <si>
    <t>1.1. Varjupaigasüsteemi, sh varjupaigamenetluse tugevdamine ja arendamine</t>
  </si>
  <si>
    <t>Tõlketeenus rahvusvahelise kaitse taotlejatele ja saajatele</t>
  </si>
  <si>
    <t>PPA</t>
  </si>
  <si>
    <r>
      <t xml:space="preserve">Toetatud osalejate arv, millest omakorda
</t>
    </r>
    <r>
      <rPr>
        <i/>
        <sz val="10"/>
        <rFont val="Calibri"/>
        <family val="2"/>
        <charset val="186"/>
        <scheme val="minor"/>
      </rPr>
      <t>* nende osalejate arv, kes saavad muud liiki toetust, sealhulgas teavet ja abi kogu varjupaigamenetluse jooksul</t>
    </r>
  </si>
  <si>
    <t>arv</t>
  </si>
  <si>
    <t>Ei kohaldu</t>
  </si>
  <si>
    <r>
      <t>Rahvusvahelise kaitse menetlusvõimekuse tagamine</t>
    </r>
    <r>
      <rPr>
        <i/>
        <sz val="10"/>
        <rFont val="Calibri"/>
        <family val="2"/>
        <charset val="186"/>
        <scheme val="minor"/>
      </rPr>
      <t xml:space="preserve"> 
</t>
    </r>
  </si>
  <si>
    <t xml:space="preserve">Koolitustegevuses osalejate arv
</t>
  </si>
  <si>
    <t>Nende osalejate arv, kes peavad koolitust oma töö jaoks kasulikuks</t>
  </si>
  <si>
    <t>Nende osalejate arv, kes teatavad kolm kuud pärast koolitust, et nad kasutavad koolituse käigus omandatud oskusi ja pädevust.</t>
  </si>
  <si>
    <t xml:space="preserve">Varjupaigavaldkonna IT arendused </t>
  </si>
  <si>
    <t>SMIT</t>
  </si>
  <si>
    <t>Koolitustegevuses osalejate arv</t>
  </si>
  <si>
    <t xml:space="preserve">Nende osalejate arv, kes peavad koolitust oma töö jaoks kasulikuks
</t>
  </si>
  <si>
    <t xml:space="preserve">0
</t>
  </si>
  <si>
    <t>Nende osalejate arv, kes teatavad kolm kuud pärast koolitust, et nad kasutavad koolituse käigus omandatud oskusi ja pädevust</t>
  </si>
  <si>
    <t>007 Tegevustoetus</t>
  </si>
  <si>
    <t>Varjupaigavaldkonna IT arenduste ülalpidamiskulud</t>
  </si>
  <si>
    <t>Hooldatud infosüsteemide arv</t>
  </si>
  <si>
    <t>d) Tehnilise ja praktilise abi rakendamine ühele või mitmele teisele liikmesriigile, sh koostöös Euroopa Varjupaigaküsimuste Tugiametiga</t>
  </si>
  <si>
    <r>
      <t xml:space="preserve">003 Liidu </t>
    </r>
    <r>
      <rPr>
        <i/>
        <sz val="10"/>
        <rFont val="Calibri"/>
        <family val="2"/>
        <charset val="186"/>
        <scheme val="minor"/>
      </rPr>
      <t>acquis'</t>
    </r>
    <r>
      <rPr>
        <sz val="10"/>
        <rFont val="Calibri"/>
        <family val="2"/>
        <charset val="186"/>
        <scheme val="minor"/>
      </rPr>
      <t xml:space="preserve"> rakendamine</t>
    </r>
  </si>
  <si>
    <t>Liikmesriikide vahelise solidaarsuse ja vastutuse jagamise edendamine, sh tehnilise ja praktilise abi andmine teistele liikmesriikidele</t>
  </si>
  <si>
    <t>Operatsioonide arv</t>
  </si>
  <si>
    <r>
      <t xml:space="preserve">b) vajaduse korral liikmesriikide varjupaigasüsteemide toetamine taristu ja teenuste osutamise suutlikkuse osas, </t>
    </r>
    <r>
      <rPr>
        <i/>
        <sz val="10"/>
        <rFont val="Calibri"/>
        <family val="2"/>
        <charset val="186"/>
        <scheme val="minor"/>
      </rPr>
      <t>sh kohalikul ja piirkondlikul tasandil;</t>
    </r>
  </si>
  <si>
    <t>001 Vastuvõtutingimused</t>
  </si>
  <si>
    <t>Tugiteenused rahvusvahelise kaitse taotlejatele</t>
  </si>
  <si>
    <t xml:space="preserve">8
</t>
  </si>
  <si>
    <t>1.2. Sotsiaalvaldkonnas kolmandate riikide kodanike, sh rahvusvahelise kaitse taotlejate ja kaitse saanute vastuvõtutingimuste tõhustamine</t>
  </si>
  <si>
    <t>Tugiteenused rahvusvahelise kaitse taotlejate ja saajate majutuskohtades</t>
  </si>
  <si>
    <t>SKA</t>
  </si>
  <si>
    <t>Valdkondlik võimekuste arendamine koolitustegevuse kaudu</t>
  </si>
  <si>
    <t>Tõlketeenuse pakkumise arendamine</t>
  </si>
  <si>
    <t xml:space="preserve">Vastuvõtuks vajaliku infrastruktuuri ligipääsetavuse parendamine </t>
  </si>
  <si>
    <r>
      <t xml:space="preserve">Vastuvõtutaristus vastavalt liidu </t>
    </r>
    <r>
      <rPr>
        <i/>
        <sz val="10"/>
        <rFont val="Calibri"/>
        <family val="2"/>
        <charset val="186"/>
        <scheme val="minor"/>
      </rPr>
      <t>acquis</t>
    </r>
    <r>
      <rPr>
        <sz val="10"/>
        <rFont val="Calibri"/>
        <family val="2"/>
        <charset val="186"/>
        <scheme val="minor"/>
      </rPr>
      <t>’le loodud uute kohtade arv</t>
    </r>
  </si>
  <si>
    <r>
      <t xml:space="preserve">Vastuvõtutaristus vastavalt liidu </t>
    </r>
    <r>
      <rPr>
        <i/>
        <sz val="10"/>
        <rFont val="Calibri"/>
        <family val="2"/>
        <charset val="186"/>
        <scheme val="minor"/>
      </rPr>
      <t>acquis</t>
    </r>
    <r>
      <rPr>
        <sz val="10"/>
        <rFont val="Calibri"/>
        <family val="2"/>
        <charset val="186"/>
        <scheme val="minor"/>
      </rPr>
      <t>’le renoveeritud kohtade arv</t>
    </r>
  </si>
  <si>
    <t>RVK majutuskeskuse töö tõhustamine, sh valmisolek massiliseks sisserändeks</t>
  </si>
  <si>
    <t>Koolitustegevustes osalejate arv</t>
  </si>
  <si>
    <t>JDM</t>
  </si>
  <si>
    <t xml:space="preserve"> Justiitssüsteemi võimestamine koolituste abil</t>
  </si>
  <si>
    <t>RK</t>
  </si>
  <si>
    <t>b) vajaduse korral liikmesriikide varjupaigasüsteemide toetamine taristu ja teenuste osutamise suutlikkuse osas, sh kohalikul ja piirkondlikul tasandil;</t>
  </si>
  <si>
    <t>Toetatud kohalike omavalitsuste arv</t>
  </si>
  <si>
    <t>SO1 KOKKU</t>
  </si>
  <si>
    <r>
      <t>SO2. Seadusliku rände toetamine, kolmandate riikide kodanike (KRK) lõimumine</t>
    </r>
    <r>
      <rPr>
        <sz val="10"/>
        <rFont val="Calibri"/>
        <family val="2"/>
        <charset val="186"/>
        <scheme val="minor"/>
      </rPr>
      <t xml:space="preserve"> </t>
    </r>
  </si>
  <si>
    <t>(b) Toetada meetmeid liitu seadusliku sisenemise ja seal seadusliku elamise hõlbustamiseks</t>
  </si>
  <si>
    <t>010 Seadusliku elamisloa saamine</t>
  </si>
  <si>
    <t xml:space="preserve">2.1. Migratsiooninõustamine </t>
  </si>
  <si>
    <t>Migratsiooninõustamine</t>
  </si>
  <si>
    <t>Nõustajate arv</t>
  </si>
  <si>
    <t>Ei kohaldu.</t>
  </si>
  <si>
    <t>d) edendada integratsioonimeetmeid kolmandate riikide kodanike sotsiaalseks ja majanduslikuks kaasamiseks ning kaitsemeetmeid haavatavate isikute jaoks integratsioonimeetmete kontekstis, hõlbustada perekonna taasühinemist ning valmistada ette kolmandate riikide kodanike aktiivset osalemist vastuvõtvas ühiskonnas ja nende aktsepteerimist vastuvõtva ühiskonna poolt, kaasates riiklikke, eelkõige piirkondlikke või kohalikke, ametiasutusi ja kodanikuühiskonna organisatsioone, sealhulgas pagulaste ja rändajate juhitud organisatsioone, ning sotsiaalpartnereid.</t>
  </si>
  <si>
    <t>003 Integratsioonimeetmed – teavitamine ja suunamine, ühtsed kontaktpunktid</t>
  </si>
  <si>
    <t>2.2. Integratsioonimeetmete tõhustamine kolmandate riikide kodanike sotsiaalseks ja majanduslikuks kaasamiseks ning aktiivseks osalemiseks vastuvõtvas ühiskonnas</t>
  </si>
  <si>
    <t>Infoplatvormide ja digiteenuste arendamine</t>
  </si>
  <si>
    <t>INSA</t>
  </si>
  <si>
    <t>Teabepakettide ja kampaaniate arv, mille eesmärk on suurendada teadlikkust liitu suunduvatest seaduslikest rändekanalitest</t>
  </si>
  <si>
    <t xml:space="preserve">Ei kohaldu
</t>
  </si>
  <si>
    <t>Teadlikkuse tõstmine lõimumisest, sh kohaliku meedia kaasamine ja võimestamine</t>
  </si>
  <si>
    <t>KuM</t>
  </si>
  <si>
    <t>004 Integratsioonimeetmed - keeleõpe</t>
  </si>
  <si>
    <t>Eesti keele kursused rahvusvahelise kaitse saajatele</t>
  </si>
  <si>
    <r>
      <t>Toetatud osalejate arv, millest omakorda:
*</t>
    </r>
    <r>
      <rPr>
        <i/>
        <sz val="10"/>
        <rFont val="Calibri"/>
        <family val="2"/>
        <charset val="186"/>
        <scheme val="minor"/>
      </rPr>
      <t xml:space="preserve"> keelekursusel osalejate arv</t>
    </r>
  </si>
  <si>
    <t>Nende keelekursustel osalejate arv, kes on parandanud oma vastuvõturiigi keele oskuse taset pärast keelekursuse lõpetamist vähemalt ühe taseme võrra vastavalt Euroopa keeleõppe raamdokumendile või samaväärsele riiklikule näitajale.</t>
  </si>
  <si>
    <t>Nende osalejate arv, kes teatasid, et tegevus aitas nende integreerumisele kaasa</t>
  </si>
  <si>
    <t>005  Integratsioonmeetmed – ühiskonnaõpetus ja muud koolitused</t>
  </si>
  <si>
    <t>Kohalike omavalitsuste võimekuse suurendamine kolmandate riikide kodanike, sh rahvusvahelise kaitse saajate, toetamiseks ja sisserände väljakutsete lahendamiseks (teabe vahendamine ja avalike teenuste pakkumise toetamine)</t>
  </si>
  <si>
    <t xml:space="preserve">Integratsioonimeetmete rakendamisel toetatud kohalike ja piirkondlike ametiasutuste arv
</t>
  </si>
  <si>
    <t>15 maakonda</t>
  </si>
  <si>
    <t>006  Integratsioonimeetmed – sissejuhatus, osalemine, arvamusevahetused vastuvõtva ühiskonnaga</t>
  </si>
  <si>
    <t>Koostöötegevused kolmandate riikide kodanike, sh rahvusvahelise kaitse saajate, ühiskondliku aktiivsuse tõstmiseks</t>
  </si>
  <si>
    <t>Kohanemisprogramm rahvusvahelise kaitse saajatele</t>
  </si>
  <si>
    <r>
      <t xml:space="preserve">Toetatud osalejate arv, millest omakorda:
</t>
    </r>
    <r>
      <rPr>
        <i/>
        <sz val="10"/>
        <rFont val="Calibri"/>
        <family val="2"/>
        <charset val="186"/>
        <scheme val="minor"/>
      </rPr>
      <t>* ühiskonnaõpetuse kursusel osalejate arv</t>
    </r>
  </si>
  <si>
    <t xml:space="preserve">Nende osalejate arv, kes teatasid, et tegevus aitas nende integreerumisele kaasa
</t>
  </si>
  <si>
    <t>2.3. Tugiisikuteenus rahvusvahelise kaitse saajatele</t>
  </si>
  <si>
    <t xml:space="preserve">Tugiisikuteenus rahvusvahelise kaitse saajatele </t>
  </si>
  <si>
    <t>Eesti keele kursused ja kohanemiskoolitused rahvusvahelise kaitse taotlejatele</t>
  </si>
  <si>
    <t>N/A</t>
  </si>
  <si>
    <r>
      <t>SO3. Ebaseadusliku rände vastu võitlemine, tõhus tagasisaatmine</t>
    </r>
    <r>
      <rPr>
        <sz val="10"/>
        <rFont val="Calibri"/>
        <family val="2"/>
        <charset val="186"/>
        <scheme val="minor"/>
      </rPr>
      <t xml:space="preserve"> </t>
    </r>
  </si>
  <si>
    <t xml:space="preserve">a) liidu acquis’ ja poliitiliste prioriteetide ühetaolise kohaldamise tagamine seoses taristu, menetluste ja teenustega; </t>
  </si>
  <si>
    <t>002 Vastuvõtmise/kinnipidamise tingimused</t>
  </si>
  <si>
    <t>3.1. Tagasisaatmiste korraldamine</t>
  </si>
  <si>
    <t>Tugiteenused tagasisaadetavatele</t>
  </si>
  <si>
    <t>Taasintegreerimise abi saanud tagasipöördujate arv</t>
  </si>
  <si>
    <t xml:space="preserve">Tõlketeenus tagasisaadetavatele </t>
  </si>
  <si>
    <t>Toetatud osalejate arv</t>
  </si>
  <si>
    <t xml:space="preserve">Ostetud seadmete arv, sealhulgas ostetud või ajakohastatud IKT-süsteemide arv
</t>
  </si>
  <si>
    <t>Massilise sisserände toimetuleku võimekuse tõstmine</t>
  </si>
  <si>
    <t>003 Tagasisaatmismenetlus</t>
  </si>
  <si>
    <r>
      <rPr>
        <sz val="10"/>
        <rFont val="Calibri"/>
        <family val="2"/>
        <charset val="186"/>
        <scheme val="minor"/>
      </rPr>
      <t>Tagasisaatmisvaldkonna IT-lahenduste arendused</t>
    </r>
    <r>
      <rPr>
        <i/>
        <sz val="10"/>
        <rFont val="Calibri"/>
        <family val="2"/>
        <charset val="186"/>
        <scheme val="minor"/>
      </rPr>
      <t xml:space="preserve">
</t>
    </r>
  </si>
  <si>
    <t xml:space="preserve">Ostetud seadmete arv, sealhulgas ostetud või ajakohastatud IKT-süsteemide arv                            </t>
  </si>
  <si>
    <t>010 Tegevustoetus</t>
  </si>
  <si>
    <t>Tagasisaatmisvaldkonna IT arenduste ülalpidamiskulud</t>
  </si>
  <si>
    <t>b) toetada integreeritud ja kooskõlastatud käsitust tagasisaatmise haldamisele liidu ja liikmesriikide tasandil ning tõhusa, väärika ja kestliku tagasisaatmise suutlikkuse arendamisele ning vähendada ebaseadusliku rände stiimuleid.</t>
  </si>
  <si>
    <t>006 Välja-/tagasisaatmise toimingud</t>
  </si>
  <si>
    <t>Menetlusvõimekuse ja lahkumiskohustuse täitmise tagamine</t>
  </si>
  <si>
    <r>
      <t>Taasintegreerimise abi saanud tagasipöördujate arv</t>
    </r>
    <r>
      <rPr>
        <strike/>
        <sz val="10"/>
        <rFont val="Calibri"/>
        <family val="2"/>
        <charset val="186"/>
        <scheme val="minor"/>
      </rPr>
      <t xml:space="preserve">
</t>
    </r>
  </si>
  <si>
    <t>Välja saadetud tagasipöördujate arv</t>
  </si>
  <si>
    <t>d) kolmandate riikidega tehtava koostöö ning nende suutlikkuse tugevdamine seoses tagasivõtmise ja kestliku tagasipöördumisega.</t>
  </si>
  <si>
    <t>009 Ebaseadusliku rände stiimuleid käsitlevad meetmed</t>
  </si>
  <si>
    <t xml:space="preserve">Koostöö arendamine isikute tagasisaatmise valdkonnas  </t>
  </si>
  <si>
    <t>007 Sunniviisilise tagasisaatmise vaatlemise süsteem</t>
  </si>
  <si>
    <t>3.2 Väljasaatmiste vaatlemine</t>
  </si>
  <si>
    <t>Väljasaatmiste vaatlemine</t>
  </si>
  <si>
    <t>EPR</t>
  </si>
  <si>
    <t>c) toetatud vabatahtliku tagasipöördumise, pereliikmete otsimise ja taasintegreerimise toetamine, võttes samal ajal arvesse lapse parimaid huve.</t>
  </si>
  <si>
    <t>004 Vabatahtlik tagasipöördumine</t>
  </si>
  <si>
    <t>3.3. Vabatahtliku tagasipöördumise teenus</t>
  </si>
  <si>
    <t>Vabatahtliku tagasipöördumise ja taasintegreerimise programmi rakendamine</t>
  </si>
  <si>
    <t>IOM</t>
  </si>
  <si>
    <t>005 Taasintegreerimise abi</t>
  </si>
  <si>
    <t xml:space="preserve">Taasintegreerimise abi saanud tagasipöördujate arv
</t>
  </si>
  <si>
    <t>Vabatahtlikult tagasipöördunute arv</t>
  </si>
  <si>
    <t>SO3 KOKKU</t>
  </si>
  <si>
    <t>SO5 Tehniline abi</t>
  </si>
  <si>
    <t>4. Tehniline abi</t>
  </si>
  <si>
    <t>Tehniline abi</t>
  </si>
  <si>
    <t>SiM</t>
  </si>
  <si>
    <t>Rahastamiskava maht</t>
  </si>
  <si>
    <t>EL</t>
  </si>
  <si>
    <t>KF</t>
  </si>
  <si>
    <t>KOKKU</t>
  </si>
  <si>
    <t>Lühendid:</t>
  </si>
  <si>
    <t>AMIF - Varjupaiga-, Rände- ja Integratsioonifond</t>
  </si>
  <si>
    <t>EL - Euroopa Liit</t>
  </si>
  <si>
    <t>EPR - Eesti Punane Rist</t>
  </si>
  <si>
    <t xml:space="preserve">PPA - Politsei- ja Piirivalveamet </t>
  </si>
  <si>
    <t>SiM - Siseministeerium</t>
  </si>
  <si>
    <t>SKA - Sotsiaalkindlustusamet</t>
  </si>
  <si>
    <t>SMIT - Siseministeeriumi infotehnoloogia- ja arenduskeskus</t>
  </si>
  <si>
    <t>KUM - Kultuuriministeerium</t>
  </si>
  <si>
    <t>INSA - Integratsiooni Sihtasutus</t>
  </si>
  <si>
    <t>IOM - Rahvusvahelise Migratsiooniorganisatsiooni Eesti esindus</t>
  </si>
  <si>
    <t>JDM - Justiits- ja Digiministeerium</t>
  </si>
  <si>
    <t>RK - Riigikohus</t>
  </si>
  <si>
    <t>KF - Kaasfinantseering</t>
  </si>
  <si>
    <t>Planeerimisel</t>
  </si>
  <si>
    <t>Varjupaiga- ja rändemenetlusvõimekuse tõstmine ning rahvusvahelise kaitse taotlejate ja saajate toetamine menetlustes</t>
  </si>
  <si>
    <t>Kohtusüsteemi võimestamine ja riigi õigusabi tagamine kohtumenetluses</t>
  </si>
  <si>
    <t>Õigusnõustamise tagamine rahvusvahelise kaitse menetluses</t>
  </si>
  <si>
    <t>001 Alternatiivid kinnipidamisele</t>
  </si>
  <si>
    <t>Tagasipöördujate arv, kelle puhul rakendati alternatiivi kinnipidamisele</t>
  </si>
  <si>
    <t>Teenused tagasisaadetavatele piirimenetluses</t>
  </si>
  <si>
    <t>Erimeetme tegevus</t>
  </si>
  <si>
    <t>Erimeetme tegevused</t>
  </si>
  <si>
    <t>Nende isikute arv, kelle puhul kasutati alternatiivi kinnipidamisele</t>
  </si>
  <si>
    <t>SO2  KOKKU</t>
  </si>
  <si>
    <t>Vastuvõtutingimuste parendamine ja vastuvõtuvõimekuse tõhustamine sotsiaalvaldkonnas</t>
  </si>
  <si>
    <t>Toetatud osalejate arv, millest omakorda
* nende osalejate arv, kes saavad muud liiki toetust, sealhulgas teavet ja abi kogu varjupaigamenetluse jooksul</t>
  </si>
  <si>
    <r>
      <t xml:space="preserve">Toetatud osalejate arv, millest omakorda
</t>
    </r>
    <r>
      <rPr>
        <i/>
        <sz val="10"/>
        <rFont val="Calibri"/>
        <family val="2"/>
        <charset val="186"/>
        <scheme val="minor"/>
      </rPr>
      <t>* õigusabi saanud osalejate arv</t>
    </r>
  </si>
  <si>
    <r>
      <t xml:space="preserve">Toetatud osalejate arv, millest omakorda:
</t>
    </r>
    <r>
      <rPr>
        <i/>
        <sz val="10"/>
        <rFont val="Calibri"/>
        <family val="2"/>
        <charset val="186"/>
        <scheme val="minor"/>
      </rPr>
      <t>* keelekursusel osalejate arv</t>
    </r>
  </si>
  <si>
    <t>2.6. Erimeede. Rändepaketi rakendamine kohanemisvaldkonnas</t>
  </si>
  <si>
    <t>3.4. Erimeede. Rändepaketi rakendamine tagasisaatmisvaldkonnas</t>
  </si>
  <si>
    <t>1.3. Erimeede. Rändepaketi rakendamine varjupaigavaldkonnas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</si>
</sst>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186"/>
      <scheme val="minor"/>
    </font>
    <font>
      <sz val="10"/>
      <color theme="1"/>
      <name val="Calibri"/>
      <family val="2"/>
      <charset val="186"/>
      <scheme val="minor"/>
    </font>
    <font>
      <b/>
      <sz val="10"/>
      <color theme="1"/>
      <name val="Calibri"/>
      <family val="2"/>
      <charset val="186"/>
      <scheme val="minor"/>
    </font>
    <font>
      <sz val="10"/>
      <name val="Calibri"/>
      <family val="2"/>
      <charset val="186"/>
      <scheme val="minor"/>
    </font>
    <font>
      <b/>
      <sz val="10"/>
      <name val="Calibri"/>
      <family val="2"/>
      <charset val="186"/>
      <scheme val="minor"/>
    </font>
    <font>
      <i/>
      <sz val="10"/>
      <name val="Calibri"/>
      <family val="2"/>
      <charset val="186"/>
      <scheme val="minor"/>
    </font>
    <font>
      <strike/>
      <sz val="10"/>
      <name val="Calibri"/>
      <family val="2"/>
      <charset val="186"/>
      <scheme val="minor"/>
    </font>
    <font>
      <b/>
      <i/>
      <sz val="10"/>
      <name val="Calibri"/>
      <family val="2"/>
      <charset val="186"/>
      <scheme val="minor"/>
    </font>
    <font>
      <b/>
      <sz val="16"/>
      <color theme="1"/>
      <name val="Calibri"/>
      <family val="2"/>
      <charset val="186"/>
      <scheme val="minor"/>
    </font>
    <font>
      <b/>
      <sz val="16"/>
      <name val="Calibri"/>
      <family val="2"/>
      <charset val="186"/>
      <scheme val="minor"/>
    </font>
    <font>
      <sz val="11"/>
      <name val="Calibri"/>
      <family val="2"/>
      <charset val="186"/>
      <scheme val="minor"/>
    </font>
    <font>
      <u/>
      <sz val="10"/>
      <name val="Calibri"/>
      <family val="2"/>
      <charset val="186"/>
      <scheme val="minor"/>
    </font>
    <font>
      <b/>
      <sz val="10"/>
      <color rgb="FFFF0000"/>
      <name val="Calibri"/>
      <family val="2"/>
      <charset val="186"/>
      <scheme val="minor"/>
    </font>
  </fonts>
  <fills count="9">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2"/>
        <bgColor indexed="64"/>
      </patternFill>
    </fill>
    <fill>
      <patternFill patternType="solid">
        <fgColor theme="0" tint="-4.9989318521683403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s>
  <cellStyleXfs count="1">
    <xf numFmtId="0" fontId="0" fillId="0" borderId="0"/>
  </cellStyleXfs>
  <cellXfs count="212">
    <xf numFmtId="0" fontId="0" fillId="0" borderId="0" xfId="0"/>
    <xf numFmtId="0" fontId="1" fillId="0" borderId="0" xfId="0" applyFont="1"/>
    <xf numFmtId="0" fontId="1" fillId="0" borderId="0" xfId="0" applyFont="1" applyAlignment="1">
      <alignment vertical="top" wrapText="1"/>
    </xf>
    <xf numFmtId="0" fontId="3" fillId="0" borderId="1" xfId="0" applyFont="1" applyBorder="1" applyAlignment="1">
      <alignment vertical="top" wrapText="1"/>
    </xf>
    <xf numFmtId="0" fontId="3" fillId="0" borderId="1" xfId="0" applyFont="1" applyBorder="1" applyAlignment="1">
      <alignment vertical="top"/>
    </xf>
    <xf numFmtId="0" fontId="3" fillId="0" borderId="1" xfId="0" applyFont="1" applyBorder="1" applyAlignment="1">
      <alignment horizontal="right" vertical="top"/>
    </xf>
    <xf numFmtId="0" fontId="1" fillId="0" borderId="0" xfId="0" applyFont="1" applyAlignment="1">
      <alignment horizontal="right" vertical="top"/>
    </xf>
    <xf numFmtId="0" fontId="3" fillId="0" borderId="1" xfId="0" applyFont="1" applyBorder="1" applyAlignment="1">
      <alignment horizontal="right" vertical="top" wrapText="1"/>
    </xf>
    <xf numFmtId="0" fontId="3" fillId="0" borderId="1" xfId="0" applyFont="1" applyBorder="1" applyAlignment="1">
      <alignment horizontal="left" vertical="top" wrapText="1"/>
    </xf>
    <xf numFmtId="0" fontId="1" fillId="0" borderId="0" xfId="0" applyFont="1" applyAlignment="1">
      <alignment horizontal="left" vertical="top" wrapText="1"/>
    </xf>
    <xf numFmtId="0" fontId="3" fillId="3" borderId="1" xfId="0" applyFont="1" applyFill="1" applyBorder="1" applyAlignment="1">
      <alignment vertical="top"/>
    </xf>
    <xf numFmtId="0" fontId="1" fillId="0" borderId="0" xfId="0" applyFont="1" applyAlignment="1">
      <alignment vertical="top"/>
    </xf>
    <xf numFmtId="0" fontId="1" fillId="0" borderId="0" xfId="0" applyFont="1" applyAlignment="1">
      <alignment horizontal="left" vertical="top"/>
    </xf>
    <xf numFmtId="0" fontId="3" fillId="4" borderId="1" xfId="0" applyFont="1" applyFill="1" applyBorder="1" applyAlignment="1">
      <alignment vertical="top" wrapText="1"/>
    </xf>
    <xf numFmtId="0" fontId="3" fillId="4" borderId="1" xfId="0" applyFont="1" applyFill="1" applyBorder="1" applyAlignment="1">
      <alignment horizontal="right" vertical="top"/>
    </xf>
    <xf numFmtId="0" fontId="3" fillId="4" borderId="1" xfId="0" applyFont="1" applyFill="1" applyBorder="1" applyAlignment="1">
      <alignment horizontal="left" vertical="top" wrapText="1"/>
    </xf>
    <xf numFmtId="0" fontId="3" fillId="0" borderId="0" xfId="0" applyFont="1"/>
    <xf numFmtId="0" fontId="4" fillId="3" borderId="1" xfId="0" applyFont="1" applyFill="1" applyBorder="1" applyAlignment="1">
      <alignment vertical="top" wrapText="1"/>
    </xf>
    <xf numFmtId="0" fontId="3" fillId="3" borderId="1" xfId="0" applyFont="1" applyFill="1" applyBorder="1" applyAlignment="1">
      <alignment horizontal="right" vertical="top" wrapText="1"/>
    </xf>
    <xf numFmtId="0" fontId="3" fillId="3" borderId="1" xfId="0" applyFont="1" applyFill="1" applyBorder="1" applyAlignment="1">
      <alignment horizontal="left" vertical="top" wrapText="1"/>
    </xf>
    <xf numFmtId="0" fontId="4" fillId="3" borderId="1" xfId="0" applyFont="1" applyFill="1" applyBorder="1" applyAlignment="1">
      <alignment horizontal="left" vertical="top" wrapText="1"/>
    </xf>
    <xf numFmtId="0" fontId="3" fillId="3" borderId="1" xfId="0" applyFont="1" applyFill="1" applyBorder="1" applyAlignment="1">
      <alignment vertical="top" wrapText="1"/>
    </xf>
    <xf numFmtId="0" fontId="3" fillId="4" borderId="1" xfId="0" applyFont="1" applyFill="1" applyBorder="1" applyAlignment="1">
      <alignment horizontal="right" vertical="top" wrapText="1"/>
    </xf>
    <xf numFmtId="0" fontId="3" fillId="2" borderId="4" xfId="0" applyFont="1" applyFill="1" applyBorder="1" applyAlignment="1">
      <alignment vertical="top" wrapText="1"/>
    </xf>
    <xf numFmtId="0" fontId="3" fillId="2" borderId="4" xfId="0" applyFont="1" applyFill="1" applyBorder="1" applyAlignment="1">
      <alignment horizontal="right" vertical="top" wrapText="1"/>
    </xf>
    <xf numFmtId="0" fontId="3" fillId="2" borderId="4" xfId="0" applyFont="1" applyFill="1" applyBorder="1" applyAlignment="1">
      <alignment horizontal="left" vertical="top" wrapText="1"/>
    </xf>
    <xf numFmtId="0" fontId="3" fillId="2" borderId="1" xfId="0" applyFont="1" applyFill="1" applyBorder="1" applyAlignment="1">
      <alignment horizontal="right" vertical="top" wrapText="1"/>
    </xf>
    <xf numFmtId="0" fontId="3" fillId="2" borderId="1" xfId="0" applyFont="1" applyFill="1" applyBorder="1" applyAlignment="1">
      <alignment vertical="top" wrapText="1"/>
    </xf>
    <xf numFmtId="0" fontId="3" fillId="2" borderId="1" xfId="0" applyFont="1" applyFill="1" applyBorder="1" applyAlignment="1">
      <alignment horizontal="left" vertical="top" wrapText="1"/>
    </xf>
    <xf numFmtId="0" fontId="3" fillId="0" borderId="2" xfId="0" applyFont="1" applyBorder="1" applyAlignment="1">
      <alignment horizontal="right" vertical="top" wrapText="1"/>
    </xf>
    <xf numFmtId="0" fontId="3" fillId="0" borderId="2" xfId="0" applyFont="1" applyBorder="1" applyAlignment="1">
      <alignment horizontal="right" vertical="top"/>
    </xf>
    <xf numFmtId="0" fontId="3" fillId="2" borderId="1" xfId="0" applyFont="1" applyFill="1" applyBorder="1" applyAlignment="1">
      <alignment horizontal="right" vertical="top"/>
    </xf>
    <xf numFmtId="0" fontId="2" fillId="5" borderId="1" xfId="0" applyFont="1" applyFill="1" applyBorder="1" applyAlignment="1">
      <alignment horizontal="left" vertical="top" wrapText="1"/>
    </xf>
    <xf numFmtId="0" fontId="2" fillId="5" borderId="2" xfId="0" applyFont="1" applyFill="1" applyBorder="1" applyAlignment="1">
      <alignment horizontal="left" vertical="top" wrapText="1"/>
    </xf>
    <xf numFmtId="0" fontId="2" fillId="5" borderId="2" xfId="0" applyFont="1" applyFill="1" applyBorder="1" applyAlignment="1">
      <alignment vertical="top" wrapText="1"/>
    </xf>
    <xf numFmtId="0" fontId="4" fillId="5" borderId="2" xfId="0" applyFont="1" applyFill="1" applyBorder="1" applyAlignment="1">
      <alignment horizontal="left" vertical="top" wrapText="1"/>
    </xf>
    <xf numFmtId="0" fontId="3" fillId="2" borderId="5" xfId="0" applyFont="1" applyFill="1" applyBorder="1" applyAlignment="1">
      <alignment horizontal="left" vertical="top" wrapText="1"/>
    </xf>
    <xf numFmtId="0" fontId="3" fillId="4" borderId="1" xfId="0" applyFont="1" applyFill="1" applyBorder="1" applyAlignment="1">
      <alignment vertical="top"/>
    </xf>
    <xf numFmtId="0" fontId="8" fillId="0" borderId="0" xfId="0" applyFont="1" applyAlignment="1">
      <alignment wrapText="1"/>
    </xf>
    <xf numFmtId="0" fontId="3" fillId="0" borderId="2" xfId="0" applyFont="1" applyBorder="1" applyAlignment="1">
      <alignment vertical="top" wrapText="1"/>
    </xf>
    <xf numFmtId="0" fontId="3" fillId="0" borderId="4" xfId="0" applyFont="1" applyBorder="1" applyAlignment="1">
      <alignment vertical="top" wrapText="1"/>
    </xf>
    <xf numFmtId="0" fontId="3" fillId="4" borderId="4" xfId="0" applyFont="1" applyFill="1" applyBorder="1" applyAlignment="1">
      <alignment horizontal="left" vertical="top" wrapText="1"/>
    </xf>
    <xf numFmtId="0" fontId="3" fillId="0" borderId="4" xfId="0" applyFont="1" applyBorder="1" applyAlignment="1">
      <alignment horizontal="left" vertical="top" wrapText="1"/>
    </xf>
    <xf numFmtId="0" fontId="9" fillId="0" borderId="6" xfId="0" applyFont="1" applyBorder="1" applyAlignment="1">
      <alignment wrapText="1"/>
    </xf>
    <xf numFmtId="0" fontId="9" fillId="0" borderId="0" xfId="0" applyFont="1" applyAlignment="1">
      <alignment wrapText="1"/>
    </xf>
    <xf numFmtId="0" fontId="3" fillId="0" borderId="0" xfId="0" applyFont="1" applyAlignment="1">
      <alignment vertical="top" wrapText="1"/>
    </xf>
    <xf numFmtId="0" fontId="4" fillId="5" borderId="1" xfId="0" applyFont="1" applyFill="1" applyBorder="1" applyAlignment="1">
      <alignment vertical="top"/>
    </xf>
    <xf numFmtId="0" fontId="4" fillId="5" borderId="1" xfId="0" applyFont="1" applyFill="1" applyBorder="1" applyAlignment="1">
      <alignment horizontal="left" vertical="top"/>
    </xf>
    <xf numFmtId="0" fontId="4" fillId="5" borderId="1" xfId="0" applyFont="1" applyFill="1" applyBorder="1" applyAlignment="1">
      <alignment horizontal="left" vertical="top" wrapText="1"/>
    </xf>
    <xf numFmtId="0" fontId="4" fillId="5" borderId="1" xfId="0" applyFont="1" applyFill="1" applyBorder="1" applyAlignment="1">
      <alignment vertical="top" wrapText="1"/>
    </xf>
    <xf numFmtId="0" fontId="4" fillId="5" borderId="2" xfId="0" applyFont="1" applyFill="1" applyBorder="1" applyAlignment="1">
      <alignment vertical="top" wrapText="1"/>
    </xf>
    <xf numFmtId="0" fontId="4" fillId="5" borderId="2" xfId="0" applyFont="1" applyFill="1" applyBorder="1" applyAlignment="1">
      <alignment vertical="top"/>
    </xf>
    <xf numFmtId="0" fontId="4" fillId="5" borderId="2" xfId="0" applyFont="1" applyFill="1" applyBorder="1" applyAlignment="1">
      <alignment horizontal="left" vertical="top"/>
    </xf>
    <xf numFmtId="0" fontId="3" fillId="2" borderId="5" xfId="0" applyFont="1" applyFill="1" applyBorder="1" applyAlignment="1">
      <alignment vertical="top" wrapText="1"/>
    </xf>
    <xf numFmtId="0" fontId="3" fillId="2" borderId="1" xfId="0" applyFont="1" applyFill="1" applyBorder="1" applyAlignment="1">
      <alignment vertical="top"/>
    </xf>
    <xf numFmtId="0" fontId="5" fillId="0" borderId="1" xfId="0" applyFont="1" applyBorder="1" applyAlignment="1">
      <alignment vertical="top" wrapText="1"/>
    </xf>
    <xf numFmtId="0" fontId="3" fillId="4" borderId="1" xfId="0" applyFont="1" applyFill="1" applyBorder="1" applyAlignment="1">
      <alignment wrapText="1"/>
    </xf>
    <xf numFmtId="0" fontId="3" fillId="0" borderId="1" xfId="0" applyFont="1" applyBorder="1" applyAlignment="1">
      <alignment wrapText="1"/>
    </xf>
    <xf numFmtId="1" fontId="3" fillId="0" borderId="1" xfId="0" applyNumberFormat="1" applyFont="1" applyBorder="1" applyAlignment="1">
      <alignment vertical="top"/>
    </xf>
    <xf numFmtId="0" fontId="3" fillId="0" borderId="1" xfId="0" applyFont="1" applyBorder="1"/>
    <xf numFmtId="0" fontId="4" fillId="0" borderId="1" xfId="0" applyFont="1" applyBorder="1"/>
    <xf numFmtId="0" fontId="3" fillId="0" borderId="2" xfId="0" applyFont="1" applyBorder="1"/>
    <xf numFmtId="0" fontId="4" fillId="0" borderId="0" xfId="0" applyFont="1"/>
    <xf numFmtId="2" fontId="4" fillId="0" borderId="7" xfId="0" applyNumberFormat="1" applyFont="1" applyBorder="1" applyAlignment="1">
      <alignment wrapText="1"/>
    </xf>
    <xf numFmtId="0" fontId="4" fillId="0" borderId="8" xfId="0" applyFont="1" applyBorder="1" applyAlignment="1">
      <alignment horizontal="right"/>
    </xf>
    <xf numFmtId="0" fontId="4" fillId="0" borderId="8" xfId="0" applyFont="1" applyBorder="1"/>
    <xf numFmtId="0" fontId="11" fillId="0" borderId="0" xfId="0" applyFont="1"/>
    <xf numFmtId="0" fontId="3" fillId="0" borderId="0" xfId="0" applyFont="1" applyAlignment="1">
      <alignment vertical="center"/>
    </xf>
    <xf numFmtId="4" fontId="1" fillId="0" borderId="0" xfId="0" applyNumberFormat="1" applyFont="1" applyAlignment="1">
      <alignment horizontal="right" vertical="top"/>
    </xf>
    <xf numFmtId="4" fontId="3" fillId="0" borderId="0" xfId="0" applyNumberFormat="1" applyFont="1" applyAlignment="1">
      <alignment horizontal="right" vertical="top"/>
    </xf>
    <xf numFmtId="4" fontId="4" fillId="5" borderId="2" xfId="0" applyNumberFormat="1" applyFont="1" applyFill="1" applyBorder="1" applyAlignment="1">
      <alignment horizontal="left" vertical="top" wrapText="1"/>
    </xf>
    <xf numFmtId="4" fontId="3" fillId="0" borderId="1" xfId="0" applyNumberFormat="1" applyFont="1" applyBorder="1" applyAlignment="1">
      <alignment horizontal="right" vertical="top"/>
    </xf>
    <xf numFmtId="4" fontId="3" fillId="4" borderId="1" xfId="0" applyNumberFormat="1" applyFont="1" applyFill="1" applyBorder="1" applyAlignment="1">
      <alignment horizontal="right" vertical="top"/>
    </xf>
    <xf numFmtId="4" fontId="3" fillId="0" borderId="1" xfId="0" applyNumberFormat="1" applyFont="1" applyBorder="1" applyAlignment="1">
      <alignment vertical="top"/>
    </xf>
    <xf numFmtId="4" fontId="3" fillId="2" borderId="1" xfId="0" applyNumberFormat="1" applyFont="1" applyFill="1" applyBorder="1" applyAlignment="1">
      <alignment horizontal="right" vertical="top"/>
    </xf>
    <xf numFmtId="4" fontId="3" fillId="2" borderId="4" xfId="0" applyNumberFormat="1" applyFont="1" applyFill="1" applyBorder="1" applyAlignment="1">
      <alignment horizontal="right" vertical="top"/>
    </xf>
    <xf numFmtId="4" fontId="3" fillId="4" borderId="1" xfId="0" applyNumberFormat="1" applyFont="1" applyFill="1" applyBorder="1" applyAlignment="1">
      <alignment horizontal="right" vertical="top" wrapText="1"/>
    </xf>
    <xf numFmtId="4" fontId="0" fillId="0" borderId="0" xfId="0" applyNumberFormat="1" applyAlignment="1">
      <alignment wrapText="1"/>
    </xf>
    <xf numFmtId="4" fontId="10" fillId="0" borderId="0" xfId="0" applyNumberFormat="1" applyFont="1" applyAlignment="1">
      <alignment wrapText="1"/>
    </xf>
    <xf numFmtId="4" fontId="3" fillId="0" borderId="4" xfId="0" applyNumberFormat="1" applyFont="1" applyBorder="1" applyAlignment="1">
      <alignment horizontal="right" vertical="top" wrapText="1"/>
    </xf>
    <xf numFmtId="4" fontId="3" fillId="2" borderId="5" xfId="0" applyNumberFormat="1" applyFont="1" applyFill="1" applyBorder="1" applyAlignment="1">
      <alignment vertical="top" wrapText="1"/>
    </xf>
    <xf numFmtId="4" fontId="4" fillId="3" borderId="1" xfId="0" applyNumberFormat="1" applyFont="1" applyFill="1" applyBorder="1" applyAlignment="1">
      <alignment vertical="top" wrapText="1"/>
    </xf>
    <xf numFmtId="4" fontId="3" fillId="0" borderId="0" xfId="0" applyNumberFormat="1" applyFont="1"/>
    <xf numFmtId="4" fontId="1" fillId="0" borderId="0" xfId="0" applyNumberFormat="1" applyFont="1"/>
    <xf numFmtId="4" fontId="3" fillId="2" borderId="1" xfId="0" applyNumberFormat="1" applyFont="1" applyFill="1" applyBorder="1" applyAlignment="1">
      <alignment vertical="top"/>
    </xf>
    <xf numFmtId="4" fontId="3" fillId="0" borderId="2" xfId="0" applyNumberFormat="1" applyFont="1" applyBorder="1"/>
    <xf numFmtId="4" fontId="3" fillId="4" borderId="1" xfId="0" applyNumberFormat="1" applyFont="1" applyFill="1" applyBorder="1" applyAlignment="1">
      <alignment vertical="top"/>
    </xf>
    <xf numFmtId="0" fontId="3" fillId="7" borderId="1" xfId="0" applyFont="1" applyFill="1" applyBorder="1" applyAlignment="1">
      <alignment vertical="top" wrapText="1"/>
    </xf>
    <xf numFmtId="2" fontId="4" fillId="7" borderId="1" xfId="0" applyNumberFormat="1" applyFont="1" applyFill="1" applyBorder="1" applyAlignment="1">
      <alignment vertical="top" wrapText="1"/>
    </xf>
    <xf numFmtId="14" fontId="12" fillId="0" borderId="6" xfId="0" applyNumberFormat="1" applyFont="1" applyBorder="1" applyAlignment="1">
      <alignment horizontal="left" wrapText="1"/>
    </xf>
    <xf numFmtId="0" fontId="4" fillId="0" borderId="0" xfId="0" applyFont="1" applyAlignment="1">
      <alignment vertical="top"/>
    </xf>
    <xf numFmtId="0" fontId="3" fillId="7" borderId="1" xfId="0" applyFont="1" applyFill="1" applyBorder="1"/>
    <xf numFmtId="4" fontId="4" fillId="7" borderId="1" xfId="0" applyNumberFormat="1" applyFont="1" applyFill="1" applyBorder="1"/>
    <xf numFmtId="2" fontId="4" fillId="3" borderId="1" xfId="0" applyNumberFormat="1" applyFont="1" applyFill="1" applyBorder="1" applyAlignment="1">
      <alignment vertical="top" wrapText="1"/>
    </xf>
    <xf numFmtId="2" fontId="3" fillId="3" borderId="1" xfId="0" applyNumberFormat="1" applyFont="1" applyFill="1" applyBorder="1" applyAlignment="1">
      <alignment vertical="top"/>
    </xf>
    <xf numFmtId="0" fontId="3" fillId="3" borderId="1" xfId="0" applyFont="1" applyFill="1" applyBorder="1" applyAlignment="1">
      <alignment horizontal="right" vertical="top"/>
    </xf>
    <xf numFmtId="0" fontId="3" fillId="2" borderId="1" xfId="0" applyFont="1" applyFill="1" applyBorder="1" applyAlignment="1">
      <alignment horizontal="left" vertical="top"/>
    </xf>
    <xf numFmtId="0" fontId="4" fillId="3" borderId="1" xfId="0" applyFont="1" applyFill="1" applyBorder="1" applyAlignment="1">
      <alignment vertical="top"/>
    </xf>
    <xf numFmtId="0" fontId="4" fillId="7" borderId="1" xfId="0" applyFont="1" applyFill="1" applyBorder="1"/>
    <xf numFmtId="0" fontId="3" fillId="0" borderId="0" xfId="0" applyFont="1" applyAlignment="1">
      <alignment wrapText="1"/>
    </xf>
    <xf numFmtId="4" fontId="3" fillId="0" borderId="2" xfId="0" applyNumberFormat="1" applyFont="1" applyBorder="1" applyAlignment="1">
      <alignment horizontal="right" vertical="top"/>
    </xf>
    <xf numFmtId="4" fontId="3" fillId="0" borderId="4" xfId="0" applyNumberFormat="1" applyFont="1" applyBorder="1" applyAlignment="1">
      <alignment horizontal="right" vertical="top"/>
    </xf>
    <xf numFmtId="0" fontId="3" fillId="0" borderId="4" xfId="0" applyFont="1" applyBorder="1" applyAlignment="1">
      <alignment horizontal="right" vertical="top"/>
    </xf>
    <xf numFmtId="0" fontId="3" fillId="0" borderId="4" xfId="0" applyFont="1" applyBorder="1" applyAlignment="1">
      <alignment horizontal="right" vertical="top" wrapText="1"/>
    </xf>
    <xf numFmtId="0" fontId="3" fillId="2" borderId="2" xfId="0" applyFont="1" applyFill="1" applyBorder="1" applyAlignment="1">
      <alignment horizontal="left" vertical="top" wrapText="1"/>
    </xf>
    <xf numFmtId="0" fontId="3" fillId="4" borderId="4" xfId="0" applyFont="1" applyFill="1" applyBorder="1" applyAlignment="1">
      <alignment horizontal="right" vertical="top"/>
    </xf>
    <xf numFmtId="4" fontId="3" fillId="4" borderId="4" xfId="0" applyNumberFormat="1" applyFont="1" applyFill="1" applyBorder="1" applyAlignment="1">
      <alignment horizontal="right" vertical="top"/>
    </xf>
    <xf numFmtId="0" fontId="3" fillId="2" borderId="2" xfId="0" applyFont="1" applyFill="1" applyBorder="1" applyAlignment="1">
      <alignment horizontal="right" vertical="top" wrapText="1"/>
    </xf>
    <xf numFmtId="0" fontId="3" fillId="4" borderId="2" xfId="0" applyFont="1" applyFill="1" applyBorder="1" applyAlignment="1">
      <alignment horizontal="right" vertical="top" wrapText="1"/>
    </xf>
    <xf numFmtId="0" fontId="3" fillId="4" borderId="4" xfId="0" applyFont="1" applyFill="1" applyBorder="1" applyAlignment="1">
      <alignment horizontal="right" vertical="top" wrapText="1"/>
    </xf>
    <xf numFmtId="4" fontId="3" fillId="0" borderId="12" xfId="0" applyNumberFormat="1" applyFont="1" applyBorder="1" applyAlignment="1">
      <alignment horizontal="right" vertical="top" wrapText="1"/>
    </xf>
    <xf numFmtId="0" fontId="3" fillId="0" borderId="12" xfId="0" applyFont="1" applyBorder="1" applyAlignment="1">
      <alignment horizontal="left" vertical="top" wrapText="1"/>
    </xf>
    <xf numFmtId="4" fontId="3" fillId="4" borderId="12" xfId="0" applyNumberFormat="1" applyFont="1" applyFill="1" applyBorder="1" applyAlignment="1">
      <alignment horizontal="right" vertical="top" wrapText="1"/>
    </xf>
    <xf numFmtId="0" fontId="3" fillId="4" borderId="12" xfId="0" applyFont="1" applyFill="1" applyBorder="1" applyAlignment="1">
      <alignment horizontal="left" vertical="top" wrapText="1"/>
    </xf>
    <xf numFmtId="4" fontId="3" fillId="7" borderId="1" xfId="0" applyNumberFormat="1" applyFont="1" applyFill="1" applyBorder="1"/>
    <xf numFmtId="4" fontId="4" fillId="7" borderId="1" xfId="0" applyNumberFormat="1" applyFont="1" applyFill="1" applyBorder="1" applyAlignment="1">
      <alignment horizontal="right"/>
    </xf>
    <xf numFmtId="0" fontId="3" fillId="2" borderId="2" xfId="0" applyFont="1" applyFill="1" applyBorder="1" applyAlignment="1">
      <alignment vertical="top" wrapText="1"/>
    </xf>
    <xf numFmtId="0" fontId="3" fillId="2" borderId="2" xfId="0" applyFont="1" applyFill="1" applyBorder="1" applyAlignment="1">
      <alignment vertical="top"/>
    </xf>
    <xf numFmtId="4" fontId="3" fillId="3" borderId="1" xfId="0" applyNumberFormat="1" applyFont="1" applyFill="1" applyBorder="1" applyAlignment="1">
      <alignment vertical="top"/>
    </xf>
    <xf numFmtId="4" fontId="4" fillId="3" borderId="1" xfId="0" applyNumberFormat="1" applyFont="1" applyFill="1" applyBorder="1" applyAlignment="1">
      <alignment horizontal="right" vertical="top"/>
    </xf>
    <xf numFmtId="0" fontId="3" fillId="3" borderId="1" xfId="0" applyFont="1" applyFill="1" applyBorder="1"/>
    <xf numFmtId="0" fontId="3" fillId="8" borderId="4" xfId="0" applyFont="1" applyFill="1" applyBorder="1" applyAlignment="1">
      <alignment horizontal="left" vertical="top" wrapText="1"/>
    </xf>
    <xf numFmtId="0" fontId="3" fillId="8" borderId="4" xfId="0" applyFont="1" applyFill="1" applyBorder="1" applyAlignment="1">
      <alignment horizontal="right" vertical="top" wrapText="1"/>
    </xf>
    <xf numFmtId="0" fontId="3" fillId="8" borderId="4" xfId="0" applyFont="1" applyFill="1" applyBorder="1" applyAlignment="1">
      <alignment horizontal="right" vertical="top"/>
    </xf>
    <xf numFmtId="0" fontId="3" fillId="8" borderId="1" xfId="0" applyFont="1" applyFill="1" applyBorder="1" applyAlignment="1">
      <alignment horizontal="left" vertical="top" wrapText="1"/>
    </xf>
    <xf numFmtId="0" fontId="3" fillId="8" borderId="1" xfId="0" applyFont="1" applyFill="1" applyBorder="1" applyAlignment="1">
      <alignment horizontal="right" vertical="top" wrapText="1"/>
    </xf>
    <xf numFmtId="4" fontId="3" fillId="0" borderId="1" xfId="0" applyNumberFormat="1" applyFont="1" applyBorder="1" applyAlignment="1">
      <alignment horizontal="right"/>
    </xf>
    <xf numFmtId="2" fontId="3" fillId="0" borderId="1" xfId="0" applyNumberFormat="1" applyFont="1" applyBorder="1" applyAlignment="1">
      <alignment horizontal="right" vertical="top"/>
    </xf>
    <xf numFmtId="0" fontId="3" fillId="0" borderId="1" xfId="0" applyFont="1" applyBorder="1" applyAlignment="1">
      <alignment horizontal="right"/>
    </xf>
    <xf numFmtId="4" fontId="4" fillId="0" borderId="8" xfId="0" applyNumberFormat="1" applyFont="1" applyBorder="1"/>
    <xf numFmtId="4" fontId="4" fillId="0" borderId="9" xfId="0" applyNumberFormat="1" applyFont="1" applyBorder="1" applyAlignment="1">
      <alignment horizontal="right"/>
    </xf>
    <xf numFmtId="2" fontId="3" fillId="0" borderId="0" xfId="0" applyNumberFormat="1" applyFont="1" applyAlignment="1">
      <alignment horizontal="right" vertical="top"/>
    </xf>
    <xf numFmtId="0" fontId="3" fillId="0" borderId="0" xfId="0" applyFont="1" applyAlignment="1">
      <alignment horizontal="right" vertical="top"/>
    </xf>
    <xf numFmtId="0" fontId="3" fillId="0" borderId="0" xfId="0" applyFont="1" applyAlignment="1">
      <alignment horizontal="left" vertical="top" wrapText="1"/>
    </xf>
    <xf numFmtId="0" fontId="3" fillId="0" borderId="0" xfId="0" applyFont="1" applyAlignment="1">
      <alignment horizontal="left" vertical="top"/>
    </xf>
    <xf numFmtId="0" fontId="3" fillId="0" borderId="0" xfId="0" applyFont="1" applyAlignment="1">
      <alignment vertical="top"/>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6" borderId="5" xfId="0" applyFont="1" applyFill="1" applyBorder="1" applyAlignment="1">
      <alignment horizontal="left" vertical="top" wrapText="1"/>
    </xf>
    <xf numFmtId="0" fontId="4" fillId="6" borderId="10" xfId="0" applyFont="1" applyFill="1" applyBorder="1" applyAlignment="1">
      <alignment horizontal="left" vertical="top" wrapText="1"/>
    </xf>
    <xf numFmtId="0" fontId="4" fillId="6" borderId="11" xfId="0" applyFont="1" applyFill="1" applyBorder="1" applyAlignment="1">
      <alignment horizontal="left" vertical="top" wrapText="1"/>
    </xf>
    <xf numFmtId="0" fontId="4" fillId="2" borderId="2" xfId="0" applyFont="1" applyFill="1" applyBorder="1" applyAlignment="1">
      <alignment horizontal="left" vertical="top" wrapText="1"/>
    </xf>
    <xf numFmtId="0" fontId="4" fillId="2" borderId="3" xfId="0" applyFont="1" applyFill="1" applyBorder="1" applyAlignment="1">
      <alignment horizontal="left" vertical="top" wrapText="1"/>
    </xf>
    <xf numFmtId="0" fontId="4" fillId="2" borderId="4" xfId="0" applyFont="1" applyFill="1" applyBorder="1" applyAlignment="1">
      <alignment horizontal="left" vertical="top" wrapText="1"/>
    </xf>
    <xf numFmtId="0" fontId="3" fillId="6" borderId="10" xfId="0" applyFont="1" applyFill="1" applyBorder="1" applyAlignment="1">
      <alignment horizontal="left" vertical="top" wrapText="1"/>
    </xf>
    <xf numFmtId="0" fontId="3" fillId="6" borderId="11" xfId="0" applyFont="1" applyFill="1" applyBorder="1" applyAlignment="1">
      <alignment horizontal="left" vertical="top" wrapText="1"/>
    </xf>
    <xf numFmtId="1" fontId="3" fillId="0" borderId="2" xfId="0" applyNumberFormat="1" applyFont="1" applyBorder="1" applyAlignment="1">
      <alignment horizontal="right" vertical="top"/>
    </xf>
    <xf numFmtId="1" fontId="3" fillId="0" borderId="4" xfId="0" applyNumberFormat="1" applyFont="1" applyBorder="1" applyAlignment="1">
      <alignment horizontal="right" vertical="top"/>
    </xf>
    <xf numFmtId="4" fontId="3" fillId="0" borderId="2" xfId="0" applyNumberFormat="1" applyFont="1" applyBorder="1" applyAlignment="1">
      <alignment horizontal="right" vertical="top"/>
    </xf>
    <xf numFmtId="4" fontId="3" fillId="0" borderId="4" xfId="0" applyNumberFormat="1" applyFont="1" applyBorder="1" applyAlignment="1">
      <alignment horizontal="right" vertical="top"/>
    </xf>
    <xf numFmtId="0" fontId="3" fillId="0" borderId="2" xfId="0" applyFont="1" applyBorder="1" applyAlignment="1">
      <alignment horizontal="right" vertical="top"/>
    </xf>
    <xf numFmtId="0" fontId="3" fillId="0" borderId="4" xfId="0" applyFont="1" applyBorder="1" applyAlignment="1">
      <alignment horizontal="right" vertical="top"/>
    </xf>
    <xf numFmtId="0" fontId="3" fillId="0" borderId="2" xfId="0" applyFont="1" applyBorder="1" applyAlignment="1">
      <alignment horizontal="left" vertical="top" wrapText="1"/>
    </xf>
    <xf numFmtId="0" fontId="3" fillId="0" borderId="4" xfId="0" applyFont="1" applyBorder="1" applyAlignment="1">
      <alignment horizontal="left" vertical="top" wrapText="1"/>
    </xf>
    <xf numFmtId="0" fontId="3" fillId="0" borderId="2" xfId="0" applyFont="1" applyBorder="1" applyAlignment="1">
      <alignment horizontal="right" vertical="top" wrapText="1"/>
    </xf>
    <xf numFmtId="0" fontId="3" fillId="0" borderId="4" xfId="0" applyFont="1" applyBorder="1" applyAlignment="1">
      <alignment horizontal="right" vertical="top" wrapText="1"/>
    </xf>
    <xf numFmtId="4" fontId="3" fillId="0" borderId="3" xfId="0" applyNumberFormat="1" applyFont="1" applyBorder="1" applyAlignment="1">
      <alignment horizontal="right" vertical="top"/>
    </xf>
    <xf numFmtId="0" fontId="3" fillId="0" borderId="3" xfId="0" applyFont="1" applyBorder="1" applyAlignment="1">
      <alignment horizontal="right" vertical="top" wrapText="1"/>
    </xf>
    <xf numFmtId="4" fontId="3" fillId="0" borderId="2" xfId="0" applyNumberFormat="1" applyFont="1" applyBorder="1" applyAlignment="1">
      <alignment horizontal="right" vertical="top" wrapText="1"/>
    </xf>
    <xf numFmtId="4" fontId="3" fillId="0" borderId="3" xfId="0" applyNumberFormat="1" applyFont="1" applyBorder="1" applyAlignment="1">
      <alignment horizontal="right" vertical="top" wrapText="1"/>
    </xf>
    <xf numFmtId="4" fontId="3" fillId="0" borderId="4" xfId="0" applyNumberFormat="1" applyFont="1" applyBorder="1" applyAlignment="1">
      <alignment horizontal="right" vertical="top" wrapText="1"/>
    </xf>
    <xf numFmtId="0" fontId="3" fillId="0" borderId="3" xfId="0" applyFont="1" applyBorder="1" applyAlignment="1">
      <alignment horizontal="right" vertical="top"/>
    </xf>
    <xf numFmtId="4" fontId="3" fillId="2" borderId="2" xfId="0" applyNumberFormat="1" applyFont="1" applyFill="1" applyBorder="1" applyAlignment="1">
      <alignment horizontal="right" vertical="top"/>
    </xf>
    <xf numFmtId="4" fontId="3" fillId="2" borderId="4" xfId="0" applyNumberFormat="1" applyFont="1" applyFill="1" applyBorder="1" applyAlignment="1">
      <alignment horizontal="right" vertical="top"/>
    </xf>
    <xf numFmtId="0" fontId="3" fillId="0" borderId="3" xfId="0" applyFont="1" applyBorder="1" applyAlignment="1">
      <alignment horizontal="left" vertical="top" wrapText="1"/>
    </xf>
    <xf numFmtId="0" fontId="3" fillId="0" borderId="2" xfId="0" applyFont="1" applyBorder="1" applyAlignment="1">
      <alignment vertical="top"/>
    </xf>
    <xf numFmtId="0" fontId="3" fillId="0" borderId="4" xfId="0" applyFont="1" applyBorder="1" applyAlignment="1">
      <alignment vertical="top"/>
    </xf>
    <xf numFmtId="4" fontId="3" fillId="0" borderId="2" xfId="0" applyNumberFormat="1" applyFont="1" applyBorder="1" applyAlignment="1">
      <alignment vertical="top"/>
    </xf>
    <xf numFmtId="4" fontId="3" fillId="0" borderId="4" xfId="0" applyNumberFormat="1" applyFont="1" applyBorder="1" applyAlignment="1">
      <alignment vertical="top"/>
    </xf>
    <xf numFmtId="4" fontId="3" fillId="4" borderId="2" xfId="0" applyNumberFormat="1" applyFont="1" applyFill="1" applyBorder="1" applyAlignment="1">
      <alignment vertical="top" wrapText="1"/>
    </xf>
    <xf numFmtId="4" fontId="3" fillId="4" borderId="4" xfId="0" applyNumberFormat="1" applyFont="1" applyFill="1" applyBorder="1" applyAlignment="1">
      <alignment vertical="top" wrapText="1"/>
    </xf>
    <xf numFmtId="0" fontId="3" fillId="0" borderId="2" xfId="0" applyFont="1" applyBorder="1" applyAlignment="1">
      <alignment vertical="top" wrapText="1"/>
    </xf>
    <xf numFmtId="0" fontId="3" fillId="0" borderId="4" xfId="0" applyFont="1" applyBorder="1" applyAlignment="1">
      <alignment vertical="top" wrapText="1"/>
    </xf>
    <xf numFmtId="4" fontId="3" fillId="0" borderId="2" xfId="0" applyNumberFormat="1" applyFont="1" applyBorder="1" applyAlignment="1">
      <alignment vertical="top" wrapText="1"/>
    </xf>
    <xf numFmtId="4" fontId="3" fillId="0" borderId="4" xfId="0" applyNumberFormat="1" applyFont="1" applyBorder="1" applyAlignment="1">
      <alignment vertical="top" wrapText="1"/>
    </xf>
    <xf numFmtId="0" fontId="3" fillId="2" borderId="2" xfId="0" applyFont="1" applyFill="1" applyBorder="1" applyAlignment="1">
      <alignment horizontal="right" vertical="top"/>
    </xf>
    <xf numFmtId="0" fontId="3" fillId="2" borderId="4" xfId="0" applyFont="1" applyFill="1" applyBorder="1" applyAlignment="1">
      <alignment horizontal="right" vertical="top"/>
    </xf>
    <xf numFmtId="0" fontId="3" fillId="4" borderId="2" xfId="0" applyFont="1" applyFill="1" applyBorder="1" applyAlignment="1">
      <alignment horizontal="left" vertical="top" wrapText="1"/>
    </xf>
    <xf numFmtId="0" fontId="3" fillId="4" borderId="4"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4" borderId="2" xfId="0" applyFont="1" applyFill="1" applyBorder="1" applyAlignment="1">
      <alignment horizontal="right" vertical="top"/>
    </xf>
    <xf numFmtId="0" fontId="3" fillId="4" borderId="4" xfId="0" applyFont="1" applyFill="1" applyBorder="1" applyAlignment="1">
      <alignment horizontal="right" vertical="top"/>
    </xf>
    <xf numFmtId="4" fontId="3" fillId="4" borderId="2" xfId="0" applyNumberFormat="1" applyFont="1" applyFill="1" applyBorder="1" applyAlignment="1">
      <alignment horizontal="right" vertical="top"/>
    </xf>
    <xf numFmtId="4" fontId="3" fillId="4" borderId="4" xfId="0" applyNumberFormat="1" applyFont="1" applyFill="1" applyBorder="1" applyAlignment="1">
      <alignment horizontal="right" vertical="top"/>
    </xf>
    <xf numFmtId="4" fontId="3" fillId="4" borderId="3" xfId="0" applyNumberFormat="1" applyFont="1" applyFill="1" applyBorder="1" applyAlignment="1">
      <alignment horizontal="right" vertical="top"/>
    </xf>
    <xf numFmtId="0" fontId="3" fillId="0" borderId="2" xfId="0" applyFont="1" applyBorder="1" applyAlignment="1">
      <alignment horizontal="left" vertical="top"/>
    </xf>
    <xf numFmtId="0" fontId="3" fillId="0" borderId="4" xfId="0" applyFont="1" applyBorder="1" applyAlignment="1">
      <alignment horizontal="left" vertical="top"/>
    </xf>
    <xf numFmtId="0" fontId="3" fillId="2" borderId="2" xfId="0" applyFont="1" applyFill="1" applyBorder="1" applyAlignment="1">
      <alignment horizontal="right" vertical="top" wrapText="1"/>
    </xf>
    <xf numFmtId="0" fontId="3" fillId="2" borderId="4" xfId="0" applyFont="1" applyFill="1" applyBorder="1" applyAlignment="1">
      <alignment horizontal="right" vertical="top" wrapText="1"/>
    </xf>
    <xf numFmtId="0" fontId="8" fillId="0" borderId="0" xfId="0" applyFont="1" applyAlignment="1">
      <alignment wrapText="1"/>
    </xf>
    <xf numFmtId="0" fontId="0" fillId="0" borderId="0" xfId="0" applyAlignment="1">
      <alignment wrapText="1"/>
    </xf>
    <xf numFmtId="0" fontId="4" fillId="5" borderId="5" xfId="0" applyFont="1" applyFill="1" applyBorder="1" applyAlignment="1">
      <alignment horizontal="center" vertical="top" wrapText="1"/>
    </xf>
    <xf numFmtId="0" fontId="4" fillId="5" borderId="10" xfId="0" applyFont="1" applyFill="1" applyBorder="1" applyAlignment="1">
      <alignment horizontal="center" vertical="top" wrapText="1"/>
    </xf>
    <xf numFmtId="0" fontId="4" fillId="5" borderId="11" xfId="0" applyFont="1" applyFill="1" applyBorder="1" applyAlignment="1">
      <alignment horizontal="center" vertical="top" wrapText="1"/>
    </xf>
    <xf numFmtId="16" fontId="3" fillId="0" borderId="2" xfId="0" applyNumberFormat="1" applyFont="1" applyBorder="1" applyAlignment="1">
      <alignment horizontal="left" vertical="top" wrapText="1"/>
    </xf>
    <xf numFmtId="16" fontId="3" fillId="0" borderId="3" xfId="0" applyNumberFormat="1" applyFont="1" applyBorder="1" applyAlignment="1">
      <alignment horizontal="left" vertical="top" wrapText="1"/>
    </xf>
    <xf numFmtId="16" fontId="3" fillId="0" borderId="4" xfId="0" applyNumberFormat="1" applyFont="1" applyBorder="1" applyAlignment="1">
      <alignment horizontal="left" vertical="top" wrapText="1"/>
    </xf>
    <xf numFmtId="0" fontId="3" fillId="0" borderId="3" xfId="0" applyFont="1" applyBorder="1" applyAlignment="1">
      <alignment horizontal="left" vertical="top"/>
    </xf>
    <xf numFmtId="0" fontId="3" fillId="2" borderId="2" xfId="0" applyFont="1" applyFill="1" applyBorder="1" applyAlignment="1">
      <alignment horizontal="left" vertical="top"/>
    </xf>
    <xf numFmtId="0" fontId="3" fillId="2" borderId="4" xfId="0" applyFont="1" applyFill="1" applyBorder="1" applyAlignment="1">
      <alignment horizontal="left" vertical="top"/>
    </xf>
    <xf numFmtId="0" fontId="3" fillId="2" borderId="3" xfId="0" applyFont="1" applyFill="1" applyBorder="1" applyAlignment="1">
      <alignment horizontal="left" vertical="top" wrapText="1"/>
    </xf>
    <xf numFmtId="4" fontId="3" fillId="2" borderId="2" xfId="0" applyNumberFormat="1" applyFont="1" applyFill="1" applyBorder="1" applyAlignment="1">
      <alignment horizontal="right" vertical="top" wrapText="1"/>
    </xf>
    <xf numFmtId="4" fontId="3" fillId="2" borderId="3" xfId="0" applyNumberFormat="1" applyFont="1" applyFill="1" applyBorder="1" applyAlignment="1">
      <alignment horizontal="right" vertical="top" wrapText="1"/>
    </xf>
    <xf numFmtId="4" fontId="3" fillId="2" borderId="4" xfId="0" applyNumberFormat="1" applyFont="1" applyFill="1" applyBorder="1" applyAlignment="1">
      <alignment horizontal="right" vertical="top" wrapText="1"/>
    </xf>
    <xf numFmtId="0" fontId="3" fillId="4" borderId="2" xfId="0" applyFont="1" applyFill="1" applyBorder="1" applyAlignment="1">
      <alignment horizontal="left" vertical="top"/>
    </xf>
    <xf numFmtId="0" fontId="3" fillId="4" borderId="4" xfId="0" applyFont="1" applyFill="1" applyBorder="1" applyAlignment="1">
      <alignment horizontal="left" vertical="top"/>
    </xf>
    <xf numFmtId="16" fontId="3" fillId="2" borderId="2" xfId="0" applyNumberFormat="1" applyFont="1" applyFill="1" applyBorder="1" applyAlignment="1">
      <alignment horizontal="left" vertical="top" wrapText="1"/>
    </xf>
    <xf numFmtId="49" fontId="3" fillId="0" borderId="2" xfId="0" applyNumberFormat="1" applyFont="1" applyBorder="1" applyAlignment="1">
      <alignment horizontal="left" vertical="top" wrapText="1"/>
    </xf>
    <xf numFmtId="49" fontId="3" fillId="0" borderId="3" xfId="0" applyNumberFormat="1" applyFont="1" applyBorder="1" applyAlignment="1">
      <alignment horizontal="left" vertical="top" wrapText="1"/>
    </xf>
    <xf numFmtId="49" fontId="3" fillId="0" borderId="4" xfId="0" applyNumberFormat="1"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82"/>
  <sheetViews>
    <sheetView tabSelected="1" zoomScale="90" zoomScaleNormal="90" workbookViewId="0">
      <pane ySplit="4" topLeftCell="A5" activePane="bottomLeft" state="frozen"/>
      <selection activeCell="G1" sqref="G1"/>
      <selection pane="bottomLeft" activeCell="A3" sqref="A3"/>
    </sheetView>
  </sheetViews>
  <sheetFormatPr defaultColWidth="8.5546875" defaultRowHeight="13.8" x14ac:dyDescent="0.3"/>
  <cols>
    <col min="1" max="1" width="23" style="1" customWidth="1"/>
    <col min="2" max="2" width="18.109375" style="1" customWidth="1"/>
    <col min="3" max="3" width="22.44140625" style="1" customWidth="1"/>
    <col min="4" max="4" width="11.5546875" style="1" customWidth="1"/>
    <col min="5" max="5" width="22.44140625" style="1" customWidth="1"/>
    <col min="6" max="6" width="24.6640625" style="83" customWidth="1"/>
    <col min="7" max="7" width="48" style="1" bestFit="1" customWidth="1"/>
    <col min="8" max="8" width="7.44140625" style="1" bestFit="1" customWidth="1"/>
    <col min="9" max="9" width="12.33203125" style="83" bestFit="1" customWidth="1"/>
    <col min="10" max="10" width="11.5546875" style="1" bestFit="1" customWidth="1"/>
    <col min="11" max="11" width="14" style="83" customWidth="1"/>
    <col min="12" max="12" width="6.44140625" style="1" bestFit="1" customWidth="1"/>
    <col min="13" max="13" width="12.33203125" style="68" bestFit="1" customWidth="1"/>
    <col min="14" max="14" width="10" style="2" bestFit="1" customWidth="1"/>
    <col min="15" max="15" width="37.33203125" style="2" customWidth="1"/>
    <col min="16" max="16" width="14.6640625" style="2" customWidth="1"/>
    <col min="17" max="17" width="9.44140625" style="11" bestFit="1" customWidth="1"/>
    <col min="18" max="18" width="12.109375" style="6" customWidth="1"/>
    <col min="19" max="19" width="12.33203125" style="6" customWidth="1"/>
    <col min="20" max="20" width="43.5546875" style="9" bestFit="1" customWidth="1"/>
    <col min="21" max="21" width="12" style="12" customWidth="1"/>
    <col min="22" max="22" width="12.33203125" style="1" customWidth="1"/>
    <col min="23" max="23" width="9.5546875" style="1" bestFit="1" customWidth="1"/>
    <col min="24" max="24" width="8.5546875" style="1" bestFit="1" customWidth="1"/>
    <col min="25" max="16384" width="8.5546875" style="1"/>
  </cols>
  <sheetData>
    <row r="1" spans="1:24" ht="19.95" customHeight="1" x14ac:dyDescent="0.4">
      <c r="A1" s="191" t="s">
        <v>0</v>
      </c>
      <c r="B1" s="191"/>
      <c r="C1" s="191"/>
      <c r="D1" s="191"/>
      <c r="E1" s="191"/>
      <c r="F1" s="192"/>
      <c r="G1" s="2"/>
    </row>
    <row r="2" spans="1:24" ht="6" hidden="1" customHeight="1" x14ac:dyDescent="0.4">
      <c r="A2" s="38"/>
      <c r="B2" s="38"/>
      <c r="C2" s="38"/>
      <c r="D2" s="38"/>
      <c r="E2" s="38"/>
      <c r="F2" s="77"/>
      <c r="G2" s="2"/>
    </row>
    <row r="3" spans="1:24" ht="21" x14ac:dyDescent="0.4">
      <c r="A3" s="89">
        <v>45904</v>
      </c>
      <c r="B3" s="43"/>
      <c r="C3" s="43"/>
      <c r="D3" s="44"/>
      <c r="E3" s="44"/>
      <c r="F3" s="78"/>
      <c r="G3" s="45"/>
      <c r="H3" s="16"/>
      <c r="I3" s="82"/>
      <c r="J3" s="16"/>
      <c r="K3" s="82"/>
      <c r="L3" s="16"/>
      <c r="M3" s="69"/>
      <c r="N3" s="45"/>
      <c r="O3" s="45"/>
    </row>
    <row r="4" spans="1:24" ht="41.4" customHeight="1" x14ac:dyDescent="0.3">
      <c r="A4" s="46" t="s">
        <v>1</v>
      </c>
      <c r="B4" s="47" t="s">
        <v>2</v>
      </c>
      <c r="C4" s="48" t="s">
        <v>3</v>
      </c>
      <c r="D4" s="35" t="s">
        <v>4</v>
      </c>
      <c r="E4" s="35" t="s">
        <v>5</v>
      </c>
      <c r="F4" s="70" t="s">
        <v>6</v>
      </c>
      <c r="G4" s="35" t="s">
        <v>7</v>
      </c>
      <c r="H4" s="35" t="s">
        <v>8</v>
      </c>
      <c r="I4" s="70" t="s">
        <v>9</v>
      </c>
      <c r="J4" s="193" t="s">
        <v>10</v>
      </c>
      <c r="K4" s="194"/>
      <c r="L4" s="195"/>
      <c r="M4" s="70" t="s">
        <v>11</v>
      </c>
      <c r="N4" s="49" t="s">
        <v>12</v>
      </c>
      <c r="O4" s="50" t="s">
        <v>13</v>
      </c>
      <c r="P4" s="34" t="s">
        <v>14</v>
      </c>
      <c r="Q4" s="34" t="s">
        <v>15</v>
      </c>
      <c r="R4" s="33" t="s">
        <v>16</v>
      </c>
      <c r="S4" s="32" t="s">
        <v>17</v>
      </c>
      <c r="T4" s="35" t="s">
        <v>18</v>
      </c>
      <c r="U4" s="33" t="s">
        <v>19</v>
      </c>
      <c r="V4" s="32" t="s">
        <v>20</v>
      </c>
    </row>
    <row r="5" spans="1:24" ht="55.2" x14ac:dyDescent="0.3">
      <c r="A5" s="51"/>
      <c r="B5" s="52"/>
      <c r="C5" s="35"/>
      <c r="D5" s="35"/>
      <c r="E5" s="35"/>
      <c r="F5" s="70"/>
      <c r="G5" s="35"/>
      <c r="H5" s="35"/>
      <c r="I5" s="70"/>
      <c r="J5" s="35" t="s">
        <v>21</v>
      </c>
      <c r="K5" s="70" t="s">
        <v>22</v>
      </c>
      <c r="L5" s="35" t="s">
        <v>23</v>
      </c>
      <c r="M5" s="70"/>
      <c r="N5" s="49"/>
      <c r="O5" s="50"/>
      <c r="P5" s="34"/>
      <c r="Q5" s="34"/>
      <c r="R5" s="33"/>
      <c r="S5" s="32"/>
      <c r="T5" s="35"/>
      <c r="U5" s="33"/>
      <c r="V5" s="32"/>
    </row>
    <row r="6" spans="1:24" s="16" customFormat="1" ht="41.4" customHeight="1" x14ac:dyDescent="0.3">
      <c r="A6" s="136" t="s">
        <v>24</v>
      </c>
      <c r="B6" s="136" t="s">
        <v>25</v>
      </c>
      <c r="C6" s="153" t="s">
        <v>26</v>
      </c>
      <c r="D6" s="153" t="s">
        <v>27</v>
      </c>
      <c r="E6" s="196" t="s">
        <v>28</v>
      </c>
      <c r="F6" s="159">
        <f>M6+M7+M10+M12+M13+M14</f>
        <v>7303660.1600000001</v>
      </c>
      <c r="G6" s="3" t="s">
        <v>29</v>
      </c>
      <c r="H6" s="4">
        <v>75</v>
      </c>
      <c r="I6" s="71">
        <f>M6*0.75</f>
        <v>216000</v>
      </c>
      <c r="J6" s="4">
        <v>25</v>
      </c>
      <c r="K6" s="73">
        <f>M6*0.25</f>
        <v>72000</v>
      </c>
      <c r="L6" s="4">
        <v>0</v>
      </c>
      <c r="M6" s="71">
        <v>288000</v>
      </c>
      <c r="N6" s="3" t="s">
        <v>30</v>
      </c>
      <c r="O6" s="3" t="s">
        <v>31</v>
      </c>
      <c r="P6" s="7" t="s">
        <v>32</v>
      </c>
      <c r="Q6" s="4">
        <v>0</v>
      </c>
      <c r="R6" s="7">
        <f>2*30</f>
        <v>60</v>
      </c>
      <c r="S6" s="7">
        <f>7*30</f>
        <v>210</v>
      </c>
      <c r="T6" s="8" t="s">
        <v>33</v>
      </c>
      <c r="U6" s="7" t="s">
        <v>33</v>
      </c>
      <c r="V6" s="7" t="s">
        <v>33</v>
      </c>
    </row>
    <row r="7" spans="1:24" s="16" customFormat="1" ht="38.1" customHeight="1" x14ac:dyDescent="0.3">
      <c r="A7" s="137"/>
      <c r="B7" s="137"/>
      <c r="C7" s="165"/>
      <c r="D7" s="165"/>
      <c r="E7" s="197"/>
      <c r="F7" s="160"/>
      <c r="G7" s="153" t="s">
        <v>34</v>
      </c>
      <c r="H7" s="151">
        <v>75</v>
      </c>
      <c r="I7" s="149">
        <f>M7*0.75</f>
        <v>2501192.0999999996</v>
      </c>
      <c r="J7" s="151">
        <v>25</v>
      </c>
      <c r="K7" s="149">
        <f>M7*0.25</f>
        <v>833730.7</v>
      </c>
      <c r="L7" s="151">
        <v>0</v>
      </c>
      <c r="M7" s="149">
        <f>3239184.8+95738</f>
        <v>3334922.8</v>
      </c>
      <c r="N7" s="153" t="s">
        <v>30</v>
      </c>
      <c r="O7" s="153" t="s">
        <v>35</v>
      </c>
      <c r="P7" s="155" t="s">
        <v>32</v>
      </c>
      <c r="Q7" s="151">
        <v>0</v>
      </c>
      <c r="R7" s="155">
        <v>120</v>
      </c>
      <c r="S7" s="151">
        <f>7*60</f>
        <v>420</v>
      </c>
      <c r="T7" s="8" t="s">
        <v>36</v>
      </c>
      <c r="U7" s="7">
        <v>0</v>
      </c>
      <c r="V7" s="7">
        <v>344</v>
      </c>
      <c r="W7" s="99"/>
      <c r="X7" s="99"/>
    </row>
    <row r="8" spans="1:24" s="16" customFormat="1" ht="41.4" x14ac:dyDescent="0.3">
      <c r="A8" s="137"/>
      <c r="B8" s="137"/>
      <c r="C8" s="165"/>
      <c r="D8" s="165"/>
      <c r="E8" s="197"/>
      <c r="F8" s="160"/>
      <c r="G8" s="165"/>
      <c r="H8" s="162"/>
      <c r="I8" s="157"/>
      <c r="J8" s="162"/>
      <c r="K8" s="157"/>
      <c r="L8" s="162"/>
      <c r="M8" s="157"/>
      <c r="N8" s="165"/>
      <c r="O8" s="154"/>
      <c r="P8" s="156"/>
      <c r="Q8" s="152"/>
      <c r="R8" s="156"/>
      <c r="S8" s="152"/>
      <c r="T8" s="8" t="s">
        <v>43</v>
      </c>
      <c r="U8" s="7">
        <v>0</v>
      </c>
      <c r="V8" s="7">
        <f>147</f>
        <v>147</v>
      </c>
      <c r="W8" s="99"/>
      <c r="X8" s="99"/>
    </row>
    <row r="9" spans="1:24" s="16" customFormat="1" ht="55.2" x14ac:dyDescent="0.3">
      <c r="A9" s="137"/>
      <c r="B9" s="137"/>
      <c r="C9" s="165"/>
      <c r="D9" s="165"/>
      <c r="E9" s="197"/>
      <c r="F9" s="160"/>
      <c r="G9" s="154"/>
      <c r="H9" s="152"/>
      <c r="I9" s="150"/>
      <c r="J9" s="152"/>
      <c r="K9" s="150"/>
      <c r="L9" s="152"/>
      <c r="M9" s="150"/>
      <c r="N9" s="154"/>
      <c r="O9" s="40" t="s">
        <v>175</v>
      </c>
      <c r="P9" s="7" t="s">
        <v>32</v>
      </c>
      <c r="Q9" s="4">
        <v>0</v>
      </c>
      <c r="R9" s="3">
        <v>80</v>
      </c>
      <c r="S9" s="3">
        <v>2850</v>
      </c>
      <c r="T9" s="4" t="s">
        <v>33</v>
      </c>
      <c r="U9" s="5" t="s">
        <v>33</v>
      </c>
      <c r="V9" s="5" t="s">
        <v>33</v>
      </c>
      <c r="W9" s="99"/>
      <c r="X9" s="99"/>
    </row>
    <row r="10" spans="1:24" s="16" customFormat="1" ht="41.4" x14ac:dyDescent="0.3">
      <c r="A10" s="137"/>
      <c r="B10" s="137"/>
      <c r="C10" s="165"/>
      <c r="D10" s="165"/>
      <c r="E10" s="197"/>
      <c r="F10" s="160"/>
      <c r="G10" s="153" t="s">
        <v>38</v>
      </c>
      <c r="H10" s="182">
        <v>75</v>
      </c>
      <c r="I10" s="184">
        <f>M10*0.75</f>
        <v>1778120.4000000001</v>
      </c>
      <c r="J10" s="182">
        <v>25</v>
      </c>
      <c r="K10" s="184">
        <f>M10*0.25</f>
        <v>592706.80000000005</v>
      </c>
      <c r="L10" s="182">
        <v>0</v>
      </c>
      <c r="M10" s="184">
        <v>2370827.2000000002</v>
      </c>
      <c r="N10" s="178" t="s">
        <v>39</v>
      </c>
      <c r="O10" s="178" t="s">
        <v>40</v>
      </c>
      <c r="P10" s="108" t="s">
        <v>32</v>
      </c>
      <c r="Q10" s="151">
        <v>0</v>
      </c>
      <c r="R10" s="182">
        <v>0</v>
      </c>
      <c r="S10" s="182">
        <v>250</v>
      </c>
      <c r="T10" s="15" t="s">
        <v>41</v>
      </c>
      <c r="U10" s="22" t="s">
        <v>42</v>
      </c>
      <c r="V10" s="22">
        <v>205</v>
      </c>
    </row>
    <row r="11" spans="1:24" s="16" customFormat="1" ht="41.4" x14ac:dyDescent="0.3">
      <c r="A11" s="137"/>
      <c r="B11" s="137"/>
      <c r="C11" s="165"/>
      <c r="D11" s="154"/>
      <c r="E11" s="197"/>
      <c r="F11" s="160"/>
      <c r="G11" s="154"/>
      <c r="H11" s="183"/>
      <c r="I11" s="185"/>
      <c r="J11" s="183"/>
      <c r="K11" s="185"/>
      <c r="L11" s="183"/>
      <c r="M11" s="185"/>
      <c r="N11" s="179"/>
      <c r="O11" s="179"/>
      <c r="P11" s="109"/>
      <c r="Q11" s="152"/>
      <c r="R11" s="183"/>
      <c r="S11" s="183"/>
      <c r="T11" s="15" t="s">
        <v>43</v>
      </c>
      <c r="U11" s="22">
        <v>0</v>
      </c>
      <c r="V11" s="22">
        <v>88</v>
      </c>
    </row>
    <row r="12" spans="1:24" s="16" customFormat="1" ht="41.4" x14ac:dyDescent="0.3">
      <c r="A12" s="137"/>
      <c r="B12" s="137"/>
      <c r="C12" s="154"/>
      <c r="D12" s="13" t="s">
        <v>44</v>
      </c>
      <c r="E12" s="197"/>
      <c r="F12" s="160"/>
      <c r="G12" s="3" t="s">
        <v>45</v>
      </c>
      <c r="H12" s="37">
        <v>75</v>
      </c>
      <c r="I12" s="72">
        <f t="shared" ref="I12:I18" si="0">M12*0.75</f>
        <v>232091.37</v>
      </c>
      <c r="J12" s="37">
        <v>25</v>
      </c>
      <c r="K12" s="86">
        <f t="shared" ref="K12:K18" si="1">M12*0.25</f>
        <v>77363.789999999994</v>
      </c>
      <c r="L12" s="37">
        <v>0</v>
      </c>
      <c r="M12" s="72">
        <v>309455.15999999997</v>
      </c>
      <c r="N12" s="37" t="s">
        <v>39</v>
      </c>
      <c r="O12" s="3" t="s">
        <v>46</v>
      </c>
      <c r="P12" s="29" t="s">
        <v>32</v>
      </c>
      <c r="Q12" s="30">
        <v>0</v>
      </c>
      <c r="R12" s="5">
        <v>1</v>
      </c>
      <c r="S12" s="5">
        <v>1</v>
      </c>
      <c r="T12" s="15" t="s">
        <v>33</v>
      </c>
      <c r="U12" s="22" t="s">
        <v>33</v>
      </c>
      <c r="V12" s="22" t="s">
        <v>33</v>
      </c>
    </row>
    <row r="13" spans="1:24" s="16" customFormat="1" ht="96.6" x14ac:dyDescent="0.3">
      <c r="A13" s="137"/>
      <c r="B13" s="137"/>
      <c r="C13" s="3" t="s">
        <v>47</v>
      </c>
      <c r="D13" s="3" t="s">
        <v>48</v>
      </c>
      <c r="E13" s="197"/>
      <c r="F13" s="160"/>
      <c r="G13" s="3" t="s">
        <v>49</v>
      </c>
      <c r="H13" s="4">
        <v>75</v>
      </c>
      <c r="I13" s="71">
        <f t="shared" si="0"/>
        <v>150750</v>
      </c>
      <c r="J13" s="4">
        <v>25</v>
      </c>
      <c r="K13" s="71">
        <f t="shared" si="1"/>
        <v>50250</v>
      </c>
      <c r="L13" s="4">
        <v>0</v>
      </c>
      <c r="M13" s="73">
        <v>201000</v>
      </c>
      <c r="N13" s="3" t="s">
        <v>30</v>
      </c>
      <c r="O13" s="3" t="s">
        <v>50</v>
      </c>
      <c r="P13" s="7" t="s">
        <v>32</v>
      </c>
      <c r="Q13" s="4">
        <v>0</v>
      </c>
      <c r="R13" s="5">
        <v>0</v>
      </c>
      <c r="S13" s="5">
        <v>1</v>
      </c>
      <c r="T13" s="8" t="s">
        <v>33</v>
      </c>
      <c r="U13" s="7" t="s">
        <v>33</v>
      </c>
      <c r="V13" s="7" t="s">
        <v>33</v>
      </c>
    </row>
    <row r="14" spans="1:24" s="16" customFormat="1" ht="41.4" x14ac:dyDescent="0.3">
      <c r="A14" s="137"/>
      <c r="B14" s="137"/>
      <c r="C14" s="153" t="s">
        <v>51</v>
      </c>
      <c r="D14" s="153" t="s">
        <v>52</v>
      </c>
      <c r="E14" s="197"/>
      <c r="F14" s="160"/>
      <c r="G14" s="153" t="s">
        <v>53</v>
      </c>
      <c r="H14" s="151">
        <v>75</v>
      </c>
      <c r="I14" s="149">
        <f>M14*0.75</f>
        <v>599591.25</v>
      </c>
      <c r="J14" s="151">
        <v>25</v>
      </c>
      <c r="K14" s="149">
        <f t="shared" si="1"/>
        <v>199863.75</v>
      </c>
      <c r="L14" s="151">
        <v>0</v>
      </c>
      <c r="M14" s="184">
        <f>799455</f>
        <v>799455</v>
      </c>
      <c r="N14" s="153" t="s">
        <v>30</v>
      </c>
      <c r="O14" s="187" t="s">
        <v>40</v>
      </c>
      <c r="P14" s="151" t="s">
        <v>32</v>
      </c>
      <c r="Q14" s="151">
        <v>0</v>
      </c>
      <c r="R14" s="155" t="s">
        <v>54</v>
      </c>
      <c r="S14" s="155">
        <v>28</v>
      </c>
      <c r="T14" s="8" t="s">
        <v>41</v>
      </c>
      <c r="U14" s="7">
        <v>0</v>
      </c>
      <c r="V14" s="7">
        <v>28</v>
      </c>
    </row>
    <row r="15" spans="1:24" s="16" customFormat="1" ht="39" customHeight="1" x14ac:dyDescent="0.3">
      <c r="A15" s="137"/>
      <c r="B15" s="137"/>
      <c r="C15" s="165"/>
      <c r="D15" s="165"/>
      <c r="E15" s="197"/>
      <c r="F15" s="160"/>
      <c r="G15" s="165"/>
      <c r="H15" s="162"/>
      <c r="I15" s="157"/>
      <c r="J15" s="162"/>
      <c r="K15" s="157"/>
      <c r="L15" s="162"/>
      <c r="M15" s="186"/>
      <c r="N15" s="165"/>
      <c r="O15" s="188"/>
      <c r="P15" s="152"/>
      <c r="Q15" s="152"/>
      <c r="R15" s="156"/>
      <c r="S15" s="156"/>
      <c r="T15" s="3" t="s">
        <v>43</v>
      </c>
      <c r="U15" s="3">
        <v>0</v>
      </c>
      <c r="V15" s="3">
        <v>23</v>
      </c>
    </row>
    <row r="16" spans="1:24" s="16" customFormat="1" ht="55.2" x14ac:dyDescent="0.3">
      <c r="A16" s="137"/>
      <c r="B16" s="137"/>
      <c r="C16" s="165"/>
      <c r="D16" s="165"/>
      <c r="E16" s="198"/>
      <c r="F16" s="161"/>
      <c r="G16" s="154"/>
      <c r="H16" s="152"/>
      <c r="I16" s="150"/>
      <c r="J16" s="152"/>
      <c r="K16" s="150"/>
      <c r="L16" s="152"/>
      <c r="M16" s="185"/>
      <c r="N16" s="154"/>
      <c r="O16" s="3" t="s">
        <v>31</v>
      </c>
      <c r="P16" s="7" t="s">
        <v>32</v>
      </c>
      <c r="Q16" s="4">
        <v>0</v>
      </c>
      <c r="R16" s="7">
        <v>40</v>
      </c>
      <c r="S16" s="7">
        <v>340</v>
      </c>
      <c r="T16" s="3" t="s">
        <v>33</v>
      </c>
      <c r="U16" s="7" t="s">
        <v>33</v>
      </c>
      <c r="V16" s="7" t="s">
        <v>33</v>
      </c>
    </row>
    <row r="17" spans="1:22" s="16" customFormat="1" ht="55.2" x14ac:dyDescent="0.3">
      <c r="A17" s="137"/>
      <c r="B17" s="137"/>
      <c r="C17" s="165"/>
      <c r="D17" s="165"/>
      <c r="E17" s="153" t="s">
        <v>55</v>
      </c>
      <c r="F17" s="159">
        <v>2360000</v>
      </c>
      <c r="G17" s="3" t="s">
        <v>56</v>
      </c>
      <c r="H17" s="4">
        <v>75</v>
      </c>
      <c r="I17" s="71">
        <f t="shared" si="0"/>
        <v>525000</v>
      </c>
      <c r="J17" s="4">
        <v>25</v>
      </c>
      <c r="K17" s="71">
        <f t="shared" si="1"/>
        <v>175000</v>
      </c>
      <c r="L17" s="4">
        <v>0</v>
      </c>
      <c r="M17" s="71">
        <v>700000</v>
      </c>
      <c r="N17" s="3" t="s">
        <v>57</v>
      </c>
      <c r="O17" s="3" t="s">
        <v>31</v>
      </c>
      <c r="P17" s="7" t="s">
        <v>32</v>
      </c>
      <c r="Q17" s="4">
        <v>0</v>
      </c>
      <c r="R17" s="5">
        <v>135</v>
      </c>
      <c r="S17" s="5">
        <v>945</v>
      </c>
      <c r="T17" s="8" t="s">
        <v>33</v>
      </c>
      <c r="U17" s="7" t="s">
        <v>33</v>
      </c>
      <c r="V17" s="7" t="s">
        <v>33</v>
      </c>
    </row>
    <row r="18" spans="1:22" s="16" customFormat="1" ht="31.2" customHeight="1" x14ac:dyDescent="0.3">
      <c r="A18" s="137"/>
      <c r="B18" s="137"/>
      <c r="C18" s="165"/>
      <c r="D18" s="165"/>
      <c r="E18" s="165"/>
      <c r="F18" s="160"/>
      <c r="G18" s="153" t="s">
        <v>58</v>
      </c>
      <c r="H18" s="151">
        <v>75</v>
      </c>
      <c r="I18" s="149">
        <f t="shared" si="0"/>
        <v>157500</v>
      </c>
      <c r="J18" s="151">
        <v>25</v>
      </c>
      <c r="K18" s="149">
        <f t="shared" si="1"/>
        <v>52500</v>
      </c>
      <c r="L18" s="151">
        <v>0</v>
      </c>
      <c r="M18" s="149">
        <v>210000</v>
      </c>
      <c r="N18" s="153" t="s">
        <v>57</v>
      </c>
      <c r="O18" s="153" t="s">
        <v>35</v>
      </c>
      <c r="P18" s="155" t="s">
        <v>32</v>
      </c>
      <c r="Q18" s="151">
        <v>0</v>
      </c>
      <c r="R18" s="151">
        <v>100</v>
      </c>
      <c r="S18" s="151">
        <v>130</v>
      </c>
      <c r="T18" s="8" t="s">
        <v>41</v>
      </c>
      <c r="U18" s="7">
        <v>0</v>
      </c>
      <c r="V18" s="7">
        <v>112</v>
      </c>
    </row>
    <row r="19" spans="1:22" s="16" customFormat="1" ht="41.4" x14ac:dyDescent="0.3">
      <c r="A19" s="137"/>
      <c r="B19" s="137"/>
      <c r="C19" s="165"/>
      <c r="D19" s="165"/>
      <c r="E19" s="165"/>
      <c r="F19" s="160"/>
      <c r="G19" s="154"/>
      <c r="H19" s="152"/>
      <c r="I19" s="150"/>
      <c r="J19" s="152"/>
      <c r="K19" s="150"/>
      <c r="L19" s="152"/>
      <c r="M19" s="150"/>
      <c r="N19" s="154"/>
      <c r="O19" s="154"/>
      <c r="P19" s="156"/>
      <c r="Q19" s="152"/>
      <c r="R19" s="152"/>
      <c r="S19" s="152"/>
      <c r="T19" s="8" t="s">
        <v>43</v>
      </c>
      <c r="U19" s="7">
        <v>0</v>
      </c>
      <c r="V19" s="7">
        <v>92</v>
      </c>
    </row>
    <row r="20" spans="1:22" s="16" customFormat="1" ht="55.2" x14ac:dyDescent="0.3">
      <c r="A20" s="137"/>
      <c r="B20" s="137"/>
      <c r="C20" s="165"/>
      <c r="D20" s="165"/>
      <c r="E20" s="165"/>
      <c r="F20" s="160"/>
      <c r="G20" s="3" t="s">
        <v>59</v>
      </c>
      <c r="H20" s="4">
        <v>75</v>
      </c>
      <c r="I20" s="73">
        <f>M20*0.75</f>
        <v>525000</v>
      </c>
      <c r="J20" s="4">
        <v>25</v>
      </c>
      <c r="K20" s="71">
        <f>M20*0.25</f>
        <v>175000</v>
      </c>
      <c r="L20" s="4">
        <v>0</v>
      </c>
      <c r="M20" s="71">
        <v>700000</v>
      </c>
      <c r="N20" s="3" t="s">
        <v>57</v>
      </c>
      <c r="O20" s="3" t="s">
        <v>31</v>
      </c>
      <c r="P20" s="7" t="s">
        <v>32</v>
      </c>
      <c r="Q20" s="4">
        <v>0</v>
      </c>
      <c r="R20" s="5">
        <v>140</v>
      </c>
      <c r="S20" s="5">
        <v>490</v>
      </c>
      <c r="T20" s="8" t="s">
        <v>33</v>
      </c>
      <c r="U20" s="7" t="s">
        <v>33</v>
      </c>
      <c r="V20" s="7" t="s">
        <v>33</v>
      </c>
    </row>
    <row r="21" spans="1:22" s="16" customFormat="1" ht="27.6" x14ac:dyDescent="0.3">
      <c r="A21" s="137"/>
      <c r="B21" s="137"/>
      <c r="C21" s="165"/>
      <c r="D21" s="165"/>
      <c r="E21" s="165"/>
      <c r="F21" s="160"/>
      <c r="G21" s="153" t="s">
        <v>60</v>
      </c>
      <c r="H21" s="166">
        <v>75</v>
      </c>
      <c r="I21" s="168">
        <f>M21*0.75</f>
        <v>111270</v>
      </c>
      <c r="J21" s="166">
        <v>25</v>
      </c>
      <c r="K21" s="149">
        <f>M21*0.25</f>
        <v>37090</v>
      </c>
      <c r="L21" s="151">
        <v>0</v>
      </c>
      <c r="M21" s="149">
        <f>150000-1640</f>
        <v>148360</v>
      </c>
      <c r="N21" s="153" t="s">
        <v>57</v>
      </c>
      <c r="O21" s="3" t="s">
        <v>61</v>
      </c>
      <c r="P21" s="7" t="s">
        <v>32</v>
      </c>
      <c r="Q21" s="4">
        <v>0</v>
      </c>
      <c r="R21" s="7">
        <v>20</v>
      </c>
      <c r="S21" s="7">
        <v>120</v>
      </c>
      <c r="T21" s="8" t="s">
        <v>33</v>
      </c>
      <c r="U21" s="7" t="s">
        <v>33</v>
      </c>
      <c r="V21" s="7" t="s">
        <v>33</v>
      </c>
    </row>
    <row r="22" spans="1:22" s="16" customFormat="1" ht="31.2" customHeight="1" x14ac:dyDescent="0.3">
      <c r="A22" s="137"/>
      <c r="B22" s="137"/>
      <c r="C22" s="165"/>
      <c r="D22" s="165"/>
      <c r="E22" s="165"/>
      <c r="F22" s="160"/>
      <c r="G22" s="154"/>
      <c r="H22" s="167"/>
      <c r="I22" s="169"/>
      <c r="J22" s="167"/>
      <c r="K22" s="150"/>
      <c r="L22" s="152"/>
      <c r="M22" s="150"/>
      <c r="N22" s="154"/>
      <c r="O22" s="3" t="s">
        <v>62</v>
      </c>
      <c r="P22" s="7" t="s">
        <v>32</v>
      </c>
      <c r="Q22" s="4">
        <v>0</v>
      </c>
      <c r="R22" s="7">
        <v>23</v>
      </c>
      <c r="S22" s="7">
        <v>130</v>
      </c>
      <c r="T22" s="8" t="s">
        <v>33</v>
      </c>
      <c r="U22" s="7" t="s">
        <v>33</v>
      </c>
      <c r="V22" s="7" t="s">
        <v>33</v>
      </c>
    </row>
    <row r="23" spans="1:22" s="16" customFormat="1" ht="14.85" customHeight="1" x14ac:dyDescent="0.3">
      <c r="A23" s="137"/>
      <c r="B23" s="137"/>
      <c r="C23" s="165"/>
      <c r="D23" s="165"/>
      <c r="E23" s="165"/>
      <c r="F23" s="160"/>
      <c r="G23" s="153" t="s">
        <v>63</v>
      </c>
      <c r="H23" s="151">
        <v>75</v>
      </c>
      <c r="I23" s="149">
        <f>M23*0.75</f>
        <v>451230</v>
      </c>
      <c r="J23" s="151">
        <v>25</v>
      </c>
      <c r="K23" s="149">
        <f>M23*0.25</f>
        <v>150410</v>
      </c>
      <c r="L23" s="151">
        <v>0</v>
      </c>
      <c r="M23" s="149">
        <f>600000+1640</f>
        <v>601640</v>
      </c>
      <c r="N23" s="153" t="s">
        <v>57</v>
      </c>
      <c r="O23" s="153" t="s">
        <v>35</v>
      </c>
      <c r="P23" s="155" t="s">
        <v>32</v>
      </c>
      <c r="Q23" s="151">
        <v>0</v>
      </c>
      <c r="R23" s="151">
        <v>50</v>
      </c>
      <c r="S23" s="151">
        <v>70</v>
      </c>
      <c r="T23" s="8" t="s">
        <v>36</v>
      </c>
      <c r="U23" s="7">
        <v>0</v>
      </c>
      <c r="V23" s="5">
        <v>40</v>
      </c>
    </row>
    <row r="24" spans="1:22" s="16" customFormat="1" ht="41.4" x14ac:dyDescent="0.3">
      <c r="A24" s="137"/>
      <c r="B24" s="137"/>
      <c r="C24" s="154"/>
      <c r="D24" s="154"/>
      <c r="E24" s="154"/>
      <c r="F24" s="161"/>
      <c r="G24" s="154"/>
      <c r="H24" s="152"/>
      <c r="I24" s="150"/>
      <c r="J24" s="152"/>
      <c r="K24" s="150"/>
      <c r="L24" s="152"/>
      <c r="M24" s="150"/>
      <c r="N24" s="154"/>
      <c r="O24" s="154"/>
      <c r="P24" s="156"/>
      <c r="Q24" s="152"/>
      <c r="R24" s="152"/>
      <c r="S24" s="152"/>
      <c r="T24" s="8" t="s">
        <v>37</v>
      </c>
      <c r="U24" s="7">
        <v>0</v>
      </c>
      <c r="V24" s="7">
        <v>25</v>
      </c>
    </row>
    <row r="25" spans="1:22" s="16" customFormat="1" x14ac:dyDescent="0.3">
      <c r="A25" s="137"/>
      <c r="B25" s="137"/>
      <c r="C25" s="139" t="s">
        <v>171</v>
      </c>
      <c r="D25" s="145"/>
      <c r="E25" s="145"/>
      <c r="F25" s="145"/>
      <c r="G25" s="145"/>
      <c r="H25" s="145"/>
      <c r="I25" s="145"/>
      <c r="J25" s="145"/>
      <c r="K25" s="145"/>
      <c r="L25" s="145"/>
      <c r="M25" s="145"/>
      <c r="N25" s="145"/>
      <c r="O25" s="145"/>
      <c r="P25" s="145"/>
      <c r="Q25" s="145"/>
      <c r="R25" s="145"/>
      <c r="S25" s="145"/>
      <c r="T25" s="145"/>
      <c r="U25" s="145"/>
      <c r="V25" s="146"/>
    </row>
    <row r="26" spans="1:22" s="16" customFormat="1" ht="82.95" customHeight="1" x14ac:dyDescent="0.3">
      <c r="A26" s="137"/>
      <c r="B26" s="137"/>
      <c r="C26" s="153" t="s">
        <v>26</v>
      </c>
      <c r="D26" s="153" t="s">
        <v>27</v>
      </c>
      <c r="E26" s="209" t="s">
        <v>180</v>
      </c>
      <c r="F26" s="159">
        <v>12704700</v>
      </c>
      <c r="G26" s="153" t="s">
        <v>164</v>
      </c>
      <c r="H26" s="151">
        <v>90</v>
      </c>
      <c r="I26" s="149">
        <f>M26*0.9</f>
        <v>11434230</v>
      </c>
      <c r="J26" s="151">
        <v>10</v>
      </c>
      <c r="K26" s="149">
        <f>M26*0.1</f>
        <v>1270470</v>
      </c>
      <c r="L26" s="151">
        <v>0</v>
      </c>
      <c r="M26" s="149">
        <v>12704700</v>
      </c>
      <c r="N26" s="153" t="s">
        <v>30</v>
      </c>
      <c r="O26" s="42" t="s">
        <v>31</v>
      </c>
      <c r="P26" s="103" t="s">
        <v>32</v>
      </c>
      <c r="Q26" s="102">
        <v>0</v>
      </c>
      <c r="R26" s="102">
        <v>0</v>
      </c>
      <c r="S26" s="102">
        <v>3200</v>
      </c>
      <c r="T26" s="8" t="s">
        <v>172</v>
      </c>
      <c r="U26" s="7">
        <v>0</v>
      </c>
      <c r="V26" s="7">
        <v>180</v>
      </c>
    </row>
    <row r="27" spans="1:22" s="16" customFormat="1" ht="27.6" x14ac:dyDescent="0.3">
      <c r="A27" s="137"/>
      <c r="B27" s="137"/>
      <c r="C27" s="165"/>
      <c r="D27" s="165"/>
      <c r="E27" s="210"/>
      <c r="F27" s="160"/>
      <c r="G27" s="165"/>
      <c r="H27" s="162"/>
      <c r="I27" s="157"/>
      <c r="J27" s="162"/>
      <c r="K27" s="157"/>
      <c r="L27" s="162"/>
      <c r="M27" s="157"/>
      <c r="N27" s="165"/>
      <c r="O27" s="153" t="s">
        <v>64</v>
      </c>
      <c r="P27" s="155" t="s">
        <v>32</v>
      </c>
      <c r="Q27" s="151">
        <v>0</v>
      </c>
      <c r="R27" s="151">
        <v>0</v>
      </c>
      <c r="S27" s="151">
        <v>300</v>
      </c>
      <c r="T27" s="8" t="s">
        <v>36</v>
      </c>
      <c r="U27" s="7">
        <v>0</v>
      </c>
      <c r="V27" s="7">
        <v>225</v>
      </c>
    </row>
    <row r="28" spans="1:22" s="16" customFormat="1" ht="41.4" x14ac:dyDescent="0.3">
      <c r="A28" s="137"/>
      <c r="B28" s="137"/>
      <c r="C28" s="165"/>
      <c r="D28" s="165"/>
      <c r="E28" s="210"/>
      <c r="F28" s="160"/>
      <c r="G28" s="165"/>
      <c r="H28" s="162"/>
      <c r="I28" s="157"/>
      <c r="J28" s="162"/>
      <c r="K28" s="157"/>
      <c r="L28" s="162"/>
      <c r="M28" s="157"/>
      <c r="N28" s="165"/>
      <c r="O28" s="154"/>
      <c r="P28" s="156"/>
      <c r="Q28" s="152"/>
      <c r="R28" s="152"/>
      <c r="S28" s="152"/>
      <c r="T28" s="8" t="s">
        <v>43</v>
      </c>
      <c r="U28" s="7">
        <v>0</v>
      </c>
      <c r="V28" s="7">
        <v>160</v>
      </c>
    </row>
    <row r="29" spans="1:22" s="16" customFormat="1" ht="27.6" x14ac:dyDescent="0.3">
      <c r="A29" s="137"/>
      <c r="B29" s="137"/>
      <c r="C29" s="165"/>
      <c r="D29" s="165"/>
      <c r="E29" s="210"/>
      <c r="F29" s="184">
        <v>263135</v>
      </c>
      <c r="G29" s="206" t="s">
        <v>66</v>
      </c>
      <c r="H29" s="182">
        <v>90</v>
      </c>
      <c r="I29" s="149">
        <f>M29*0.9</f>
        <v>236821.5</v>
      </c>
      <c r="J29" s="182">
        <v>10</v>
      </c>
      <c r="K29" s="149">
        <f>M29*0.1</f>
        <v>26313.5</v>
      </c>
      <c r="L29" s="182">
        <v>0</v>
      </c>
      <c r="M29" s="184">
        <v>263135</v>
      </c>
      <c r="N29" s="178" t="s">
        <v>67</v>
      </c>
      <c r="O29" s="153" t="s">
        <v>64</v>
      </c>
      <c r="P29" s="155" t="s">
        <v>32</v>
      </c>
      <c r="Q29" s="151">
        <v>0</v>
      </c>
      <c r="R29" s="151">
        <v>0</v>
      </c>
      <c r="S29" s="151">
        <v>110</v>
      </c>
      <c r="T29" s="8" t="s">
        <v>36</v>
      </c>
      <c r="U29" s="7">
        <v>0</v>
      </c>
      <c r="V29" s="7">
        <v>80</v>
      </c>
    </row>
    <row r="30" spans="1:22" s="16" customFormat="1" ht="41.4" x14ac:dyDescent="0.3">
      <c r="A30" s="137"/>
      <c r="B30" s="137"/>
      <c r="C30" s="165"/>
      <c r="D30" s="165"/>
      <c r="E30" s="210"/>
      <c r="F30" s="185"/>
      <c r="G30" s="207"/>
      <c r="H30" s="183"/>
      <c r="I30" s="150"/>
      <c r="J30" s="183"/>
      <c r="K30" s="150"/>
      <c r="L30" s="183"/>
      <c r="M30" s="185"/>
      <c r="N30" s="179"/>
      <c r="O30" s="154"/>
      <c r="P30" s="156"/>
      <c r="Q30" s="152"/>
      <c r="R30" s="152"/>
      <c r="S30" s="152"/>
      <c r="T30" s="8" t="s">
        <v>43</v>
      </c>
      <c r="U30" s="7">
        <v>0</v>
      </c>
      <c r="V30" s="7">
        <v>35</v>
      </c>
    </row>
    <row r="31" spans="1:22" s="16" customFormat="1" ht="27.6" x14ac:dyDescent="0.3">
      <c r="A31" s="137"/>
      <c r="B31" s="137"/>
      <c r="C31" s="165"/>
      <c r="D31" s="165"/>
      <c r="E31" s="210"/>
      <c r="F31" s="110">
        <v>4783535</v>
      </c>
      <c r="G31" s="111" t="s">
        <v>165</v>
      </c>
      <c r="H31" s="102">
        <v>90</v>
      </c>
      <c r="I31" s="101">
        <f>M31*0.9</f>
        <v>4305181.5</v>
      </c>
      <c r="J31" s="102">
        <v>10</v>
      </c>
      <c r="K31" s="101">
        <f>M31*0.1</f>
        <v>478353.5</v>
      </c>
      <c r="L31" s="102">
        <v>0</v>
      </c>
      <c r="M31" s="101">
        <v>4783535</v>
      </c>
      <c r="N31" s="42" t="s">
        <v>65</v>
      </c>
      <c r="O31" s="42" t="s">
        <v>176</v>
      </c>
      <c r="P31" s="103" t="s">
        <v>32</v>
      </c>
      <c r="Q31" s="5">
        <v>0</v>
      </c>
      <c r="R31" s="102">
        <v>0</v>
      </c>
      <c r="S31" s="14">
        <v>1800</v>
      </c>
      <c r="T31" s="8" t="s">
        <v>33</v>
      </c>
      <c r="U31" s="7" t="s">
        <v>33</v>
      </c>
      <c r="V31" s="7" t="s">
        <v>33</v>
      </c>
    </row>
    <row r="32" spans="1:22" s="16" customFormat="1" ht="27.6" x14ac:dyDescent="0.3">
      <c r="A32" s="137"/>
      <c r="B32" s="137"/>
      <c r="C32" s="154"/>
      <c r="D32" s="154"/>
      <c r="E32" s="210"/>
      <c r="F32" s="112">
        <v>2086330</v>
      </c>
      <c r="G32" s="113" t="s">
        <v>166</v>
      </c>
      <c r="H32" s="105">
        <v>90</v>
      </c>
      <c r="I32" s="101">
        <f>M32*0.9</f>
        <v>1877697</v>
      </c>
      <c r="J32" s="105"/>
      <c r="K32" s="101">
        <f>M32*0.1</f>
        <v>208633</v>
      </c>
      <c r="L32" s="105"/>
      <c r="M32" s="106">
        <v>2086330</v>
      </c>
      <c r="N32" s="41" t="s">
        <v>163</v>
      </c>
      <c r="O32" s="42" t="s">
        <v>176</v>
      </c>
      <c r="P32" s="103" t="s">
        <v>32</v>
      </c>
      <c r="Q32" s="102">
        <v>0</v>
      </c>
      <c r="R32" s="102">
        <v>0</v>
      </c>
      <c r="S32" s="14">
        <v>1200</v>
      </c>
      <c r="T32" s="8" t="s">
        <v>33</v>
      </c>
      <c r="U32" s="7" t="s">
        <v>33</v>
      </c>
      <c r="V32" s="7" t="s">
        <v>33</v>
      </c>
    </row>
    <row r="33" spans="1:24" s="16" customFormat="1" ht="110.4" x14ac:dyDescent="0.3">
      <c r="A33" s="137"/>
      <c r="B33" s="138"/>
      <c r="C33" s="111" t="s">
        <v>68</v>
      </c>
      <c r="D33" s="42" t="s">
        <v>52</v>
      </c>
      <c r="E33" s="211"/>
      <c r="F33" s="110">
        <v>1041936.27</v>
      </c>
      <c r="G33" s="111" t="s">
        <v>174</v>
      </c>
      <c r="H33" s="102">
        <v>90</v>
      </c>
      <c r="I33" s="101">
        <f>M33*0.9</f>
        <v>937742.64300000004</v>
      </c>
      <c r="J33" s="102">
        <v>10</v>
      </c>
      <c r="K33" s="101">
        <f>M33*0.1</f>
        <v>104193.62700000001</v>
      </c>
      <c r="L33" s="102">
        <v>0</v>
      </c>
      <c r="M33" s="101">
        <v>1041936.27</v>
      </c>
      <c r="N33" s="42" t="s">
        <v>57</v>
      </c>
      <c r="O33" s="42" t="s">
        <v>69</v>
      </c>
      <c r="P33" s="103" t="s">
        <v>32</v>
      </c>
      <c r="Q33" s="102">
        <v>0</v>
      </c>
      <c r="R33" s="102">
        <v>0</v>
      </c>
      <c r="S33" s="5">
        <v>8</v>
      </c>
      <c r="T33" s="8" t="s">
        <v>33</v>
      </c>
      <c r="U33" s="7" t="s">
        <v>33</v>
      </c>
      <c r="V33" s="7" t="s">
        <v>33</v>
      </c>
    </row>
    <row r="34" spans="1:24" s="16" customFormat="1" x14ac:dyDescent="0.3">
      <c r="A34" s="137"/>
      <c r="B34" s="98" t="s">
        <v>70</v>
      </c>
      <c r="C34" s="91"/>
      <c r="D34" s="91"/>
      <c r="E34" s="91"/>
      <c r="F34" s="92">
        <f>F6+F17+F26+F29+F31+F32+F33</f>
        <v>30543296.43</v>
      </c>
      <c r="G34" s="91"/>
      <c r="H34" s="91"/>
      <c r="I34" s="114">
        <f>SUM(I6:I24)+SUM(I26:I33)</f>
        <v>26039417.763</v>
      </c>
      <c r="J34" s="91"/>
      <c r="K34" s="114">
        <f>SUM(K6:K24)+SUM(K26:K33)</f>
        <v>4503878.6670000004</v>
      </c>
      <c r="L34" s="91"/>
      <c r="M34" s="115">
        <f>M6+M7+M10+M12+M13+M14+M17+M18+M20+M21+M23+M26+M29+M31+M32+M33</f>
        <v>30543296.43</v>
      </c>
      <c r="N34" s="87"/>
      <c r="O34" s="88"/>
      <c r="P34" s="93"/>
      <c r="Q34" s="94"/>
      <c r="R34" s="95"/>
      <c r="S34" s="95"/>
      <c r="T34" s="19"/>
      <c r="U34" s="18"/>
      <c r="V34" s="18"/>
    </row>
    <row r="35" spans="1:24" s="16" customFormat="1" ht="55.2" x14ac:dyDescent="0.3">
      <c r="A35" s="137"/>
      <c r="B35" s="142" t="s">
        <v>71</v>
      </c>
      <c r="C35" s="53" t="s">
        <v>72</v>
      </c>
      <c r="D35" s="27" t="s">
        <v>73</v>
      </c>
      <c r="E35" s="53" t="s">
        <v>74</v>
      </c>
      <c r="F35" s="80">
        <f>M35</f>
        <v>1200000</v>
      </c>
      <c r="G35" s="53" t="s">
        <v>75</v>
      </c>
      <c r="H35" s="54">
        <v>75</v>
      </c>
      <c r="I35" s="84">
        <f>M35*0.75</f>
        <v>900000</v>
      </c>
      <c r="J35" s="54">
        <v>25</v>
      </c>
      <c r="K35" s="84">
        <f>M35*0.25</f>
        <v>300000</v>
      </c>
      <c r="L35" s="54">
        <v>0</v>
      </c>
      <c r="M35" s="74">
        <v>1200000</v>
      </c>
      <c r="N35" s="27" t="s">
        <v>30</v>
      </c>
      <c r="O35" s="23" t="s">
        <v>76</v>
      </c>
      <c r="P35" s="26" t="s">
        <v>32</v>
      </c>
      <c r="Q35" s="31">
        <v>0</v>
      </c>
      <c r="R35" s="31">
        <v>7</v>
      </c>
      <c r="S35" s="31">
        <v>7</v>
      </c>
      <c r="T35" s="96" t="s">
        <v>33</v>
      </c>
      <c r="U35" s="31" t="s">
        <v>33</v>
      </c>
      <c r="V35" s="31" t="s">
        <v>77</v>
      </c>
    </row>
    <row r="36" spans="1:24" s="16" customFormat="1" ht="23.7" customHeight="1" x14ac:dyDescent="0.3">
      <c r="A36" s="137"/>
      <c r="B36" s="143"/>
      <c r="C36" s="180" t="s">
        <v>78</v>
      </c>
      <c r="D36" s="180" t="s">
        <v>79</v>
      </c>
      <c r="E36" s="180" t="s">
        <v>80</v>
      </c>
      <c r="F36" s="203">
        <f>M36+M37+M38+M40+M41+M42</f>
        <v>5750000</v>
      </c>
      <c r="G36" s="36" t="s">
        <v>81</v>
      </c>
      <c r="H36" s="54">
        <v>75</v>
      </c>
      <c r="I36" s="84">
        <f t="shared" ref="I36:I40" si="2">M36*0.75</f>
        <v>562500</v>
      </c>
      <c r="J36" s="54">
        <v>25</v>
      </c>
      <c r="K36" s="84">
        <f t="shared" ref="K36:K43" si="3">M36*0.25</f>
        <v>187500</v>
      </c>
      <c r="L36" s="54">
        <v>0</v>
      </c>
      <c r="M36" s="75">
        <v>750000</v>
      </c>
      <c r="N36" s="27" t="s">
        <v>82</v>
      </c>
      <c r="O36" s="23" t="s">
        <v>83</v>
      </c>
      <c r="P36" s="24" t="s">
        <v>32</v>
      </c>
      <c r="Q36" s="54">
        <v>0</v>
      </c>
      <c r="R36" s="31">
        <v>1</v>
      </c>
      <c r="S36" s="31">
        <v>1</v>
      </c>
      <c r="T36" s="25" t="s">
        <v>84</v>
      </c>
      <c r="U36" s="24" t="s">
        <v>84</v>
      </c>
      <c r="V36" s="24" t="s">
        <v>84</v>
      </c>
    </row>
    <row r="37" spans="1:24" s="16" customFormat="1" ht="83.85" customHeight="1" x14ac:dyDescent="0.3">
      <c r="A37" s="137"/>
      <c r="B37" s="143"/>
      <c r="C37" s="202"/>
      <c r="D37" s="181"/>
      <c r="E37" s="202"/>
      <c r="F37" s="204"/>
      <c r="G37" s="36" t="s">
        <v>85</v>
      </c>
      <c r="H37" s="54">
        <v>75</v>
      </c>
      <c r="I37" s="84">
        <f t="shared" si="2"/>
        <v>450000</v>
      </c>
      <c r="J37" s="54">
        <v>25</v>
      </c>
      <c r="K37" s="84">
        <f t="shared" si="3"/>
        <v>150000</v>
      </c>
      <c r="L37" s="54">
        <v>0</v>
      </c>
      <c r="M37" s="75">
        <v>600000</v>
      </c>
      <c r="N37" s="27" t="s">
        <v>86</v>
      </c>
      <c r="O37" s="23" t="s">
        <v>83</v>
      </c>
      <c r="P37" s="24" t="s">
        <v>32</v>
      </c>
      <c r="Q37" s="54">
        <v>0</v>
      </c>
      <c r="R37" s="31">
        <v>1</v>
      </c>
      <c r="S37" s="31">
        <v>2</v>
      </c>
      <c r="T37" s="25" t="s">
        <v>33</v>
      </c>
      <c r="U37" s="24" t="s">
        <v>33</v>
      </c>
      <c r="V37" s="24" t="s">
        <v>33</v>
      </c>
    </row>
    <row r="38" spans="1:24" s="16" customFormat="1" ht="76.95" customHeight="1" x14ac:dyDescent="0.3">
      <c r="A38" s="137"/>
      <c r="B38" s="143"/>
      <c r="C38" s="202"/>
      <c r="D38" s="180" t="s">
        <v>87</v>
      </c>
      <c r="E38" s="202"/>
      <c r="F38" s="204"/>
      <c r="G38" s="200" t="s">
        <v>88</v>
      </c>
      <c r="H38" s="176">
        <v>75</v>
      </c>
      <c r="I38" s="163">
        <f>M38*0.75</f>
        <v>1792500</v>
      </c>
      <c r="J38" s="176">
        <v>25</v>
      </c>
      <c r="K38" s="163">
        <f t="shared" si="3"/>
        <v>597500</v>
      </c>
      <c r="L38" s="176">
        <v>0</v>
      </c>
      <c r="M38" s="163">
        <v>2390000</v>
      </c>
      <c r="N38" s="180" t="s">
        <v>82</v>
      </c>
      <c r="O38" s="180" t="s">
        <v>89</v>
      </c>
      <c r="P38" s="189" t="s">
        <v>32</v>
      </c>
      <c r="Q38" s="176">
        <v>0</v>
      </c>
      <c r="R38" s="176">
        <v>70</v>
      </c>
      <c r="S38" s="176">
        <v>800</v>
      </c>
      <c r="T38" s="28" t="s">
        <v>90</v>
      </c>
      <c r="U38" s="26">
        <v>0</v>
      </c>
      <c r="V38" s="26">
        <v>400</v>
      </c>
    </row>
    <row r="39" spans="1:24" s="16" customFormat="1" ht="30" hidden="1" customHeight="1" x14ac:dyDescent="0.3">
      <c r="A39" s="137"/>
      <c r="B39" s="143"/>
      <c r="C39" s="202"/>
      <c r="D39" s="181"/>
      <c r="E39" s="202"/>
      <c r="F39" s="204"/>
      <c r="G39" s="201"/>
      <c r="H39" s="177"/>
      <c r="I39" s="164"/>
      <c r="J39" s="177"/>
      <c r="K39" s="164"/>
      <c r="L39" s="177"/>
      <c r="M39" s="164"/>
      <c r="N39" s="181"/>
      <c r="O39" s="181"/>
      <c r="P39" s="190"/>
      <c r="Q39" s="177"/>
      <c r="R39" s="177"/>
      <c r="S39" s="177"/>
      <c r="T39" s="28" t="s">
        <v>91</v>
      </c>
      <c r="U39" s="26">
        <v>0</v>
      </c>
      <c r="V39" s="26">
        <v>700</v>
      </c>
    </row>
    <row r="40" spans="1:24" s="16" customFormat="1" ht="82.8" x14ac:dyDescent="0.3">
      <c r="A40" s="137"/>
      <c r="B40" s="143"/>
      <c r="C40" s="202"/>
      <c r="D40" s="27" t="s">
        <v>92</v>
      </c>
      <c r="E40" s="202"/>
      <c r="F40" s="204"/>
      <c r="G40" s="28" t="s">
        <v>93</v>
      </c>
      <c r="H40" s="54">
        <v>75</v>
      </c>
      <c r="I40" s="84">
        <f t="shared" si="2"/>
        <v>225000</v>
      </c>
      <c r="J40" s="54">
        <v>25</v>
      </c>
      <c r="K40" s="84">
        <f t="shared" si="3"/>
        <v>75000</v>
      </c>
      <c r="L40" s="54">
        <v>0</v>
      </c>
      <c r="M40" s="74">
        <v>300000</v>
      </c>
      <c r="N40" s="27" t="s">
        <v>82</v>
      </c>
      <c r="O40" s="27" t="s">
        <v>94</v>
      </c>
      <c r="P40" s="26" t="s">
        <v>32</v>
      </c>
      <c r="Q40" s="54">
        <v>0</v>
      </c>
      <c r="R40" s="26" t="s">
        <v>95</v>
      </c>
      <c r="S40" s="26" t="s">
        <v>95</v>
      </c>
      <c r="T40" s="28" t="s">
        <v>33</v>
      </c>
      <c r="U40" s="26" t="s">
        <v>33</v>
      </c>
      <c r="V40" s="26" t="s">
        <v>33</v>
      </c>
    </row>
    <row r="41" spans="1:24" s="16" customFormat="1" ht="41.4" x14ac:dyDescent="0.3">
      <c r="A41" s="137"/>
      <c r="B41" s="143"/>
      <c r="C41" s="202"/>
      <c r="D41" s="180" t="s">
        <v>96</v>
      </c>
      <c r="E41" s="202"/>
      <c r="F41" s="204"/>
      <c r="G41" s="36" t="s">
        <v>97</v>
      </c>
      <c r="H41" s="54">
        <v>75</v>
      </c>
      <c r="I41" s="84">
        <f t="shared" ref="I41:I48" si="4">M41*0.75</f>
        <v>525000</v>
      </c>
      <c r="J41" s="54">
        <v>25</v>
      </c>
      <c r="K41" s="84">
        <f t="shared" si="3"/>
        <v>175000</v>
      </c>
      <c r="L41" s="54">
        <v>0</v>
      </c>
      <c r="M41" s="74">
        <v>700000</v>
      </c>
      <c r="N41" s="27" t="s">
        <v>82</v>
      </c>
      <c r="O41" s="27" t="s">
        <v>112</v>
      </c>
      <c r="P41" s="26" t="s">
        <v>32</v>
      </c>
      <c r="Q41" s="54">
        <v>0</v>
      </c>
      <c r="R41" s="26">
        <v>250</v>
      </c>
      <c r="S41" s="26">
        <v>700</v>
      </c>
      <c r="T41" s="28" t="s">
        <v>91</v>
      </c>
      <c r="U41" s="26">
        <v>0</v>
      </c>
      <c r="V41" s="26">
        <v>413</v>
      </c>
    </row>
    <row r="42" spans="1:24" s="16" customFormat="1" ht="30" customHeight="1" x14ac:dyDescent="0.3">
      <c r="A42" s="137"/>
      <c r="B42" s="143"/>
      <c r="C42" s="202"/>
      <c r="D42" s="202"/>
      <c r="E42" s="181"/>
      <c r="F42" s="205"/>
      <c r="G42" s="36" t="s">
        <v>98</v>
      </c>
      <c r="H42" s="54">
        <v>75</v>
      </c>
      <c r="I42" s="84">
        <f t="shared" ref="I42" si="5">M42*0.75</f>
        <v>757500</v>
      </c>
      <c r="J42" s="54">
        <v>25</v>
      </c>
      <c r="K42" s="84">
        <f t="shared" ref="K42" si="6">M42*0.25</f>
        <v>252500</v>
      </c>
      <c r="L42" s="54">
        <v>0</v>
      </c>
      <c r="M42" s="74">
        <v>1010000</v>
      </c>
      <c r="N42" s="27" t="s">
        <v>82</v>
      </c>
      <c r="O42" s="23" t="s">
        <v>99</v>
      </c>
      <c r="P42" s="24" t="s">
        <v>32</v>
      </c>
      <c r="Q42" s="54">
        <v>0</v>
      </c>
      <c r="R42" s="31">
        <f>24*2</f>
        <v>48</v>
      </c>
      <c r="S42" s="31">
        <v>800</v>
      </c>
      <c r="T42" s="25" t="s">
        <v>100</v>
      </c>
      <c r="U42" s="26">
        <v>0</v>
      </c>
      <c r="V42" s="26">
        <v>480</v>
      </c>
    </row>
    <row r="43" spans="1:24" s="16" customFormat="1" ht="58.2" customHeight="1" x14ac:dyDescent="0.3">
      <c r="A43" s="137"/>
      <c r="B43" s="143"/>
      <c r="C43" s="202"/>
      <c r="D43" s="181"/>
      <c r="E43" s="27" t="s">
        <v>101</v>
      </c>
      <c r="F43" s="80">
        <f>M43</f>
        <v>1100000</v>
      </c>
      <c r="G43" s="53" t="s">
        <v>102</v>
      </c>
      <c r="H43" s="54">
        <v>75</v>
      </c>
      <c r="I43" s="84">
        <f t="shared" si="4"/>
        <v>825000</v>
      </c>
      <c r="J43" s="54">
        <v>25</v>
      </c>
      <c r="K43" s="84">
        <f t="shared" si="3"/>
        <v>275000</v>
      </c>
      <c r="L43" s="54">
        <v>0</v>
      </c>
      <c r="M43" s="74">
        <v>1100000</v>
      </c>
      <c r="N43" s="27" t="s">
        <v>57</v>
      </c>
      <c r="O43" s="27" t="s">
        <v>112</v>
      </c>
      <c r="P43" s="26" t="s">
        <v>32</v>
      </c>
      <c r="Q43" s="54">
        <v>0</v>
      </c>
      <c r="R43" s="26">
        <v>240</v>
      </c>
      <c r="S43" s="26">
        <v>490</v>
      </c>
      <c r="T43" s="28" t="s">
        <v>91</v>
      </c>
      <c r="U43" s="26">
        <v>0</v>
      </c>
      <c r="V43" s="31">
        <v>289</v>
      </c>
      <c r="W43" s="99"/>
      <c r="X43" s="99"/>
    </row>
    <row r="44" spans="1:24" s="16" customFormat="1" ht="21" customHeight="1" x14ac:dyDescent="0.3">
      <c r="A44" s="137"/>
      <c r="B44" s="143"/>
      <c r="C44" s="202"/>
      <c r="D44" s="139" t="s">
        <v>170</v>
      </c>
      <c r="E44" s="140"/>
      <c r="F44" s="140"/>
      <c r="G44" s="140"/>
      <c r="H44" s="140"/>
      <c r="I44" s="140"/>
      <c r="J44" s="140"/>
      <c r="K44" s="140"/>
      <c r="L44" s="140"/>
      <c r="M44" s="140"/>
      <c r="N44" s="140"/>
      <c r="O44" s="140"/>
      <c r="P44" s="140"/>
      <c r="Q44" s="140"/>
      <c r="R44" s="140"/>
      <c r="S44" s="140"/>
      <c r="T44" s="140"/>
      <c r="U44" s="140"/>
      <c r="V44" s="141"/>
      <c r="W44" s="99"/>
      <c r="X44" s="99"/>
    </row>
    <row r="45" spans="1:24" s="16" customFormat="1" ht="59.85" customHeight="1" x14ac:dyDescent="0.3">
      <c r="A45" s="137"/>
      <c r="B45" s="143"/>
      <c r="C45" s="202"/>
      <c r="D45" s="180" t="s">
        <v>92</v>
      </c>
      <c r="E45" s="208" t="s">
        <v>178</v>
      </c>
      <c r="F45" s="203">
        <v>3309900</v>
      </c>
      <c r="G45" s="180" t="s">
        <v>103</v>
      </c>
      <c r="H45" s="176">
        <v>90</v>
      </c>
      <c r="I45" s="163">
        <f>M45*0.9</f>
        <v>2978100</v>
      </c>
      <c r="J45" s="176">
        <v>10</v>
      </c>
      <c r="K45" s="163">
        <f>M45*0.1</f>
        <v>330900</v>
      </c>
      <c r="L45" s="176">
        <v>0</v>
      </c>
      <c r="M45" s="203">
        <v>3309000</v>
      </c>
      <c r="N45" s="180" t="s">
        <v>82</v>
      </c>
      <c r="O45" s="116" t="s">
        <v>99</v>
      </c>
      <c r="P45" s="107" t="s">
        <v>32</v>
      </c>
      <c r="Q45" s="117">
        <v>0</v>
      </c>
      <c r="R45" s="107" t="s">
        <v>104</v>
      </c>
      <c r="S45" s="107">
        <v>1800</v>
      </c>
      <c r="T45" s="104" t="s">
        <v>91</v>
      </c>
      <c r="U45" s="26">
        <v>0</v>
      </c>
      <c r="V45" s="31">
        <v>1170</v>
      </c>
    </row>
    <row r="46" spans="1:24" s="16" customFormat="1" ht="43.2" customHeight="1" x14ac:dyDescent="0.3">
      <c r="A46" s="137"/>
      <c r="B46" s="144"/>
      <c r="C46" s="181"/>
      <c r="D46" s="181"/>
      <c r="E46" s="181"/>
      <c r="F46" s="205"/>
      <c r="G46" s="181"/>
      <c r="H46" s="177"/>
      <c r="I46" s="164"/>
      <c r="J46" s="177"/>
      <c r="K46" s="164"/>
      <c r="L46" s="177"/>
      <c r="M46" s="205"/>
      <c r="N46" s="181"/>
      <c r="O46" s="27" t="s">
        <v>177</v>
      </c>
      <c r="P46" s="26" t="s">
        <v>32</v>
      </c>
      <c r="Q46" s="54">
        <v>0</v>
      </c>
      <c r="R46" s="26" t="s">
        <v>104</v>
      </c>
      <c r="S46" s="26">
        <v>1440</v>
      </c>
      <c r="T46" s="28" t="s">
        <v>90</v>
      </c>
      <c r="U46" s="26">
        <v>0</v>
      </c>
      <c r="V46" s="31">
        <v>720</v>
      </c>
    </row>
    <row r="47" spans="1:24" s="16" customFormat="1" ht="32.4" customHeight="1" x14ac:dyDescent="0.3">
      <c r="A47" s="137"/>
      <c r="B47" s="20" t="s">
        <v>173</v>
      </c>
      <c r="C47" s="21"/>
      <c r="D47" s="20"/>
      <c r="E47" s="21"/>
      <c r="F47" s="81">
        <f>F43+F36+F35+F45</f>
        <v>11359900</v>
      </c>
      <c r="G47" s="21"/>
      <c r="H47" s="10">
        <v>75</v>
      </c>
      <c r="I47" s="118">
        <f>SUM(I35:I43)+I45</f>
        <v>9015600</v>
      </c>
      <c r="J47" s="95">
        <v>25</v>
      </c>
      <c r="K47" s="118">
        <f>SUM(K35:K43)+K45</f>
        <v>2343400</v>
      </c>
      <c r="L47" s="10">
        <v>0</v>
      </c>
      <c r="M47" s="119">
        <f>SUM(M35:M43)+M45</f>
        <v>11359000</v>
      </c>
      <c r="N47" s="21"/>
      <c r="O47" s="17"/>
      <c r="P47" s="17"/>
      <c r="Q47" s="97"/>
      <c r="R47" s="18"/>
      <c r="S47" s="18"/>
      <c r="T47" s="19"/>
      <c r="U47" s="18"/>
      <c r="V47" s="95"/>
    </row>
    <row r="48" spans="1:24" s="16" customFormat="1" ht="70.95" customHeight="1" x14ac:dyDescent="0.3">
      <c r="A48" s="137"/>
      <c r="B48" s="136" t="s">
        <v>105</v>
      </c>
      <c r="C48" s="153" t="s">
        <v>106</v>
      </c>
      <c r="D48" s="153" t="s">
        <v>107</v>
      </c>
      <c r="E48" s="196" t="s">
        <v>108</v>
      </c>
      <c r="F48" s="159">
        <f>M48+M50+M51+M52+M53+M54+M55+M58</f>
        <v>7108657.29</v>
      </c>
      <c r="G48" s="187" t="s">
        <v>109</v>
      </c>
      <c r="H48" s="172">
        <v>75</v>
      </c>
      <c r="I48" s="174">
        <f t="shared" si="4"/>
        <v>599591.25</v>
      </c>
      <c r="J48" s="172">
        <v>25</v>
      </c>
      <c r="K48" s="174">
        <f>M48*0.25</f>
        <v>199863.75</v>
      </c>
      <c r="L48" s="172">
        <v>0</v>
      </c>
      <c r="M48" s="170">
        <v>799455</v>
      </c>
      <c r="N48" s="153" t="s">
        <v>30</v>
      </c>
      <c r="O48" s="3" t="s">
        <v>35</v>
      </c>
      <c r="P48" s="7" t="s">
        <v>32</v>
      </c>
      <c r="Q48" s="4">
        <v>0</v>
      </c>
      <c r="R48" s="7">
        <v>30</v>
      </c>
      <c r="S48" s="7">
        <v>90</v>
      </c>
      <c r="T48" s="8" t="s">
        <v>33</v>
      </c>
      <c r="U48" s="7" t="s">
        <v>33</v>
      </c>
      <c r="V48" s="7" t="s">
        <v>33</v>
      </c>
    </row>
    <row r="49" spans="1:23" s="16" customFormat="1" ht="27.6" x14ac:dyDescent="0.3">
      <c r="A49" s="137"/>
      <c r="B49" s="137"/>
      <c r="C49" s="165"/>
      <c r="D49" s="165"/>
      <c r="E49" s="197"/>
      <c r="F49" s="160"/>
      <c r="G49" s="188"/>
      <c r="H49" s="173"/>
      <c r="I49" s="175"/>
      <c r="J49" s="173"/>
      <c r="K49" s="175"/>
      <c r="L49" s="173"/>
      <c r="M49" s="171"/>
      <c r="N49" s="154"/>
      <c r="O49" s="3" t="s">
        <v>110</v>
      </c>
      <c r="P49" s="7" t="s">
        <v>32</v>
      </c>
      <c r="Q49" s="4">
        <v>0</v>
      </c>
      <c r="R49" s="7">
        <v>100</v>
      </c>
      <c r="S49" s="7">
        <v>350</v>
      </c>
      <c r="T49" s="8" t="s">
        <v>33</v>
      </c>
      <c r="U49" s="7" t="s">
        <v>33</v>
      </c>
      <c r="V49" s="7" t="s">
        <v>33</v>
      </c>
    </row>
    <row r="50" spans="1:23" s="16" customFormat="1" ht="14.4" customHeight="1" x14ac:dyDescent="0.3">
      <c r="A50" s="137"/>
      <c r="B50" s="137"/>
      <c r="C50" s="165"/>
      <c r="D50" s="165"/>
      <c r="E50" s="197"/>
      <c r="F50" s="160"/>
      <c r="G50" s="153" t="s">
        <v>111</v>
      </c>
      <c r="H50" s="151">
        <v>75</v>
      </c>
      <c r="I50" s="149">
        <f t="shared" ref="I50:I60" si="7">M50*0.75</f>
        <v>216000</v>
      </c>
      <c r="J50" s="147">
        <v>25</v>
      </c>
      <c r="K50" s="149">
        <f t="shared" ref="K50:K60" si="8">M50*0.25</f>
        <v>72000</v>
      </c>
      <c r="L50" s="151">
        <v>0</v>
      </c>
      <c r="M50" s="149">
        <v>288000</v>
      </c>
      <c r="N50" s="153" t="s">
        <v>30</v>
      </c>
      <c r="O50" s="153" t="s">
        <v>112</v>
      </c>
      <c r="P50" s="155" t="s">
        <v>32</v>
      </c>
      <c r="Q50" s="151">
        <v>0</v>
      </c>
      <c r="R50" s="151">
        <v>60</v>
      </c>
      <c r="S50" s="151">
        <v>210</v>
      </c>
      <c r="T50" s="153" t="s">
        <v>33</v>
      </c>
      <c r="U50" s="155" t="s">
        <v>33</v>
      </c>
      <c r="V50" s="155" t="s">
        <v>33</v>
      </c>
      <c r="W50" s="99"/>
    </row>
    <row r="51" spans="1:23" s="16" customFormat="1" ht="19.2" customHeight="1" x14ac:dyDescent="0.3">
      <c r="A51" s="137"/>
      <c r="B51" s="137"/>
      <c r="C51" s="165"/>
      <c r="D51" s="165"/>
      <c r="E51" s="197"/>
      <c r="F51" s="160"/>
      <c r="G51" s="154"/>
      <c r="H51" s="152"/>
      <c r="I51" s="150"/>
      <c r="J51" s="148"/>
      <c r="K51" s="150"/>
      <c r="L51" s="152"/>
      <c r="M51" s="150"/>
      <c r="N51" s="154"/>
      <c r="O51" s="154"/>
      <c r="P51" s="156"/>
      <c r="Q51" s="152"/>
      <c r="R51" s="152"/>
      <c r="S51" s="152"/>
      <c r="T51" s="154"/>
      <c r="U51" s="156"/>
      <c r="V51" s="156"/>
    </row>
    <row r="52" spans="1:23" s="16" customFormat="1" ht="28.2" customHeight="1" x14ac:dyDescent="0.3">
      <c r="A52" s="137"/>
      <c r="B52" s="137"/>
      <c r="C52" s="165"/>
      <c r="D52" s="154"/>
      <c r="E52" s="197"/>
      <c r="F52" s="160"/>
      <c r="G52" s="3" t="s">
        <v>114</v>
      </c>
      <c r="H52" s="4">
        <v>75</v>
      </c>
      <c r="I52" s="73">
        <f t="shared" si="7"/>
        <v>614488.94999999995</v>
      </c>
      <c r="J52" s="4">
        <v>25</v>
      </c>
      <c r="K52" s="73">
        <f t="shared" si="8"/>
        <v>204829.65</v>
      </c>
      <c r="L52" s="4">
        <v>0</v>
      </c>
      <c r="M52" s="71">
        <v>819318.6</v>
      </c>
      <c r="N52" s="3" t="s">
        <v>30</v>
      </c>
      <c r="O52" s="3" t="s">
        <v>35</v>
      </c>
      <c r="P52" s="7" t="s">
        <v>32</v>
      </c>
      <c r="Q52" s="4">
        <v>0</v>
      </c>
      <c r="R52" s="7">
        <v>50</v>
      </c>
      <c r="S52" s="7">
        <v>500</v>
      </c>
      <c r="T52" s="8" t="s">
        <v>33</v>
      </c>
      <c r="U52" s="7" t="s">
        <v>33</v>
      </c>
      <c r="V52" s="7" t="s">
        <v>33</v>
      </c>
    </row>
    <row r="53" spans="1:23" s="16" customFormat="1" ht="41.4" x14ac:dyDescent="0.3">
      <c r="A53" s="137"/>
      <c r="B53" s="137"/>
      <c r="C53" s="165"/>
      <c r="D53" s="41" t="s">
        <v>115</v>
      </c>
      <c r="E53" s="197"/>
      <c r="F53" s="160"/>
      <c r="G53" s="55" t="s">
        <v>116</v>
      </c>
      <c r="H53" s="13">
        <v>75</v>
      </c>
      <c r="I53" s="73">
        <f t="shared" si="7"/>
        <v>745755.14999999991</v>
      </c>
      <c r="J53" s="13">
        <v>25</v>
      </c>
      <c r="K53" s="73">
        <f t="shared" si="8"/>
        <v>248585.05</v>
      </c>
      <c r="L53" s="13">
        <v>0</v>
      </c>
      <c r="M53" s="76">
        <v>994340.2</v>
      </c>
      <c r="N53" s="13" t="s">
        <v>30</v>
      </c>
      <c r="O53" s="13" t="s">
        <v>117</v>
      </c>
      <c r="P53" s="7" t="s">
        <v>32</v>
      </c>
      <c r="Q53" s="4">
        <v>0</v>
      </c>
      <c r="R53" s="14">
        <v>2</v>
      </c>
      <c r="S53" s="14">
        <v>2</v>
      </c>
      <c r="T53" s="15" t="s">
        <v>33</v>
      </c>
      <c r="U53" s="22" t="s">
        <v>33</v>
      </c>
      <c r="V53" s="22" t="s">
        <v>33</v>
      </c>
    </row>
    <row r="54" spans="1:23" s="16" customFormat="1" ht="41.4" x14ac:dyDescent="0.3">
      <c r="A54" s="137"/>
      <c r="B54" s="137"/>
      <c r="C54" s="154"/>
      <c r="D54" s="56" t="s">
        <v>118</v>
      </c>
      <c r="E54" s="197"/>
      <c r="F54" s="160"/>
      <c r="G54" s="3" t="s">
        <v>119</v>
      </c>
      <c r="H54" s="37">
        <v>75</v>
      </c>
      <c r="I54" s="73">
        <f t="shared" si="7"/>
        <v>232091.37</v>
      </c>
      <c r="J54" s="37">
        <v>25</v>
      </c>
      <c r="K54" s="73">
        <f t="shared" si="8"/>
        <v>77363.789999999994</v>
      </c>
      <c r="L54" s="37">
        <v>0</v>
      </c>
      <c r="M54" s="72">
        <v>309455.15999999997</v>
      </c>
      <c r="N54" s="13" t="s">
        <v>39</v>
      </c>
      <c r="O54" s="3" t="s">
        <v>46</v>
      </c>
      <c r="P54" s="29" t="s">
        <v>32</v>
      </c>
      <c r="Q54" s="4">
        <v>0</v>
      </c>
      <c r="R54" s="5">
        <v>2</v>
      </c>
      <c r="S54" s="5">
        <v>2</v>
      </c>
      <c r="T54" s="15" t="s">
        <v>33</v>
      </c>
      <c r="U54" s="22" t="s">
        <v>33</v>
      </c>
      <c r="V54" s="22" t="s">
        <v>33</v>
      </c>
    </row>
    <row r="55" spans="1:23" s="16" customFormat="1" ht="41.4" x14ac:dyDescent="0.3">
      <c r="A55" s="137"/>
      <c r="B55" s="137"/>
      <c r="C55" s="153" t="s">
        <v>120</v>
      </c>
      <c r="D55" s="153" t="s">
        <v>121</v>
      </c>
      <c r="E55" s="197"/>
      <c r="F55" s="160"/>
      <c r="G55" s="153" t="s">
        <v>122</v>
      </c>
      <c r="H55" s="151">
        <v>75</v>
      </c>
      <c r="I55" s="149">
        <f t="shared" ref="I55" si="9">M55*0.75</f>
        <v>2316516.0975000001</v>
      </c>
      <c r="J55" s="151">
        <v>25</v>
      </c>
      <c r="K55" s="149">
        <f t="shared" ref="K55" si="10">M55*0.25</f>
        <v>772172.03249999997</v>
      </c>
      <c r="L55" s="151">
        <v>0</v>
      </c>
      <c r="M55" s="149">
        <v>3088688.13</v>
      </c>
      <c r="N55" s="153" t="s">
        <v>30</v>
      </c>
      <c r="O55" s="3" t="s">
        <v>123</v>
      </c>
      <c r="P55" s="7" t="s">
        <v>32</v>
      </c>
      <c r="Q55" s="4">
        <v>0</v>
      </c>
      <c r="R55" s="7">
        <v>40</v>
      </c>
      <c r="S55" s="7">
        <v>450</v>
      </c>
      <c r="T55" s="8" t="s">
        <v>124</v>
      </c>
      <c r="U55" s="7">
        <v>0</v>
      </c>
      <c r="V55" s="7">
        <v>1190</v>
      </c>
    </row>
    <row r="56" spans="1:23" s="16" customFormat="1" ht="41.4" x14ac:dyDescent="0.3">
      <c r="A56" s="137"/>
      <c r="B56" s="137"/>
      <c r="C56" s="165"/>
      <c r="D56" s="165"/>
      <c r="E56" s="197"/>
      <c r="F56" s="160"/>
      <c r="G56" s="165"/>
      <c r="H56" s="162"/>
      <c r="I56" s="157"/>
      <c r="J56" s="162"/>
      <c r="K56" s="157"/>
      <c r="L56" s="162"/>
      <c r="M56" s="157"/>
      <c r="N56" s="165"/>
      <c r="O56" s="3" t="s">
        <v>113</v>
      </c>
      <c r="P56" s="7" t="s">
        <v>32</v>
      </c>
      <c r="Q56" s="4">
        <v>0</v>
      </c>
      <c r="R56" s="5">
        <v>0</v>
      </c>
      <c r="S56" s="5">
        <v>1</v>
      </c>
      <c r="T56" s="8" t="s">
        <v>33</v>
      </c>
      <c r="U56" s="7" t="s">
        <v>33</v>
      </c>
      <c r="V56" s="7" t="s">
        <v>33</v>
      </c>
    </row>
    <row r="57" spans="1:23" s="16" customFormat="1" x14ac:dyDescent="0.3">
      <c r="A57" s="137"/>
      <c r="B57" s="137"/>
      <c r="C57" s="154"/>
      <c r="D57" s="154"/>
      <c r="E57" s="197"/>
      <c r="F57" s="160"/>
      <c r="G57" s="154"/>
      <c r="H57" s="152"/>
      <c r="I57" s="150"/>
      <c r="J57" s="152"/>
      <c r="K57" s="150"/>
      <c r="L57" s="152"/>
      <c r="M57" s="150"/>
      <c r="N57" s="154"/>
      <c r="O57" s="3" t="s">
        <v>40</v>
      </c>
      <c r="P57" s="7" t="s">
        <v>32</v>
      </c>
      <c r="Q57" s="4">
        <v>0</v>
      </c>
      <c r="R57" s="7" t="s">
        <v>104</v>
      </c>
      <c r="S57" s="7">
        <v>250</v>
      </c>
      <c r="T57" s="8" t="s">
        <v>33</v>
      </c>
      <c r="U57" s="7" t="s">
        <v>33</v>
      </c>
      <c r="V57" s="7" t="s">
        <v>33</v>
      </c>
    </row>
    <row r="58" spans="1:23" s="16" customFormat="1" ht="87" customHeight="1" x14ac:dyDescent="0.3">
      <c r="A58" s="137"/>
      <c r="B58" s="137"/>
      <c r="C58" s="8" t="s">
        <v>125</v>
      </c>
      <c r="D58" s="8" t="s">
        <v>126</v>
      </c>
      <c r="E58" s="198"/>
      <c r="F58" s="161"/>
      <c r="G58" s="8" t="s">
        <v>127</v>
      </c>
      <c r="H58" s="4">
        <v>75</v>
      </c>
      <c r="I58" s="73">
        <f>M58*0.75</f>
        <v>607050.14999999991</v>
      </c>
      <c r="J58" s="4">
        <v>25</v>
      </c>
      <c r="K58" s="73">
        <f>M58*0.25</f>
        <v>202350.05</v>
      </c>
      <c r="L58" s="4">
        <v>0</v>
      </c>
      <c r="M58" s="71">
        <v>809400.2</v>
      </c>
      <c r="N58" s="3" t="s">
        <v>30</v>
      </c>
      <c r="O58" s="3" t="s">
        <v>35</v>
      </c>
      <c r="P58" s="7" t="s">
        <v>32</v>
      </c>
      <c r="Q58" s="4">
        <v>0</v>
      </c>
      <c r="R58" s="7">
        <v>20</v>
      </c>
      <c r="S58" s="7">
        <v>70</v>
      </c>
      <c r="T58" s="8" t="s">
        <v>33</v>
      </c>
      <c r="U58" s="7" t="s">
        <v>33</v>
      </c>
      <c r="V58" s="7" t="s">
        <v>33</v>
      </c>
    </row>
    <row r="59" spans="1:23" s="16" customFormat="1" ht="29.4" customHeight="1" x14ac:dyDescent="0.3">
      <c r="A59" s="137"/>
      <c r="B59" s="137"/>
      <c r="C59" s="42" t="s">
        <v>106</v>
      </c>
      <c r="D59" s="57" t="s">
        <v>128</v>
      </c>
      <c r="E59" s="42" t="s">
        <v>129</v>
      </c>
      <c r="F59" s="79">
        <f>M59</f>
        <v>443100</v>
      </c>
      <c r="G59" s="8" t="s">
        <v>130</v>
      </c>
      <c r="H59" s="4">
        <v>75</v>
      </c>
      <c r="I59" s="73">
        <f t="shared" ref="I59" si="11">M59*0.75</f>
        <v>332325</v>
      </c>
      <c r="J59" s="58">
        <v>25</v>
      </c>
      <c r="K59" s="73">
        <f t="shared" ref="K59" si="12">M59*0.25</f>
        <v>110775</v>
      </c>
      <c r="L59" s="58">
        <v>0</v>
      </c>
      <c r="M59" s="71">
        <v>443100</v>
      </c>
      <c r="N59" s="3" t="s">
        <v>131</v>
      </c>
      <c r="O59" s="3" t="s">
        <v>35</v>
      </c>
      <c r="P59" s="7" t="s">
        <v>32</v>
      </c>
      <c r="Q59" s="4">
        <v>0</v>
      </c>
      <c r="R59" s="5">
        <v>4</v>
      </c>
      <c r="S59" s="5">
        <v>10</v>
      </c>
      <c r="T59" s="8" t="s">
        <v>33</v>
      </c>
      <c r="U59" s="7" t="s">
        <v>33</v>
      </c>
      <c r="V59" s="7" t="s">
        <v>33</v>
      </c>
    </row>
    <row r="60" spans="1:23" s="16" customFormat="1" ht="15" customHeight="1" x14ac:dyDescent="0.3">
      <c r="A60" s="137"/>
      <c r="B60" s="137"/>
      <c r="C60" s="153" t="s">
        <v>132</v>
      </c>
      <c r="D60" s="3" t="s">
        <v>133</v>
      </c>
      <c r="E60" s="153" t="s">
        <v>134</v>
      </c>
      <c r="F60" s="159">
        <f>M60</f>
        <v>1328175</v>
      </c>
      <c r="G60" s="153" t="s">
        <v>135</v>
      </c>
      <c r="H60" s="155">
        <v>75</v>
      </c>
      <c r="I60" s="159">
        <f t="shared" si="7"/>
        <v>996131.25</v>
      </c>
      <c r="J60" s="151">
        <v>25</v>
      </c>
      <c r="K60" s="159">
        <f t="shared" si="8"/>
        <v>332043.75</v>
      </c>
      <c r="L60" s="155">
        <v>0</v>
      </c>
      <c r="M60" s="149">
        <f>1328175</f>
        <v>1328175</v>
      </c>
      <c r="N60" s="39" t="s">
        <v>136</v>
      </c>
      <c r="O60" s="3" t="s">
        <v>35</v>
      </c>
      <c r="P60" s="7" t="s">
        <v>32</v>
      </c>
      <c r="Q60" s="4">
        <v>0</v>
      </c>
      <c r="R60" s="5">
        <v>20</v>
      </c>
      <c r="S60" s="5">
        <v>80</v>
      </c>
      <c r="T60" s="8" t="s">
        <v>33</v>
      </c>
      <c r="U60" s="7" t="s">
        <v>33</v>
      </c>
      <c r="V60" s="7" t="s">
        <v>33</v>
      </c>
    </row>
    <row r="61" spans="1:23" s="16" customFormat="1" ht="36.6" customHeight="1" x14ac:dyDescent="0.3">
      <c r="A61" s="137"/>
      <c r="B61" s="137"/>
      <c r="C61" s="165"/>
      <c r="D61" s="153" t="s">
        <v>137</v>
      </c>
      <c r="E61" s="165"/>
      <c r="F61" s="160"/>
      <c r="G61" s="199"/>
      <c r="H61" s="158"/>
      <c r="I61" s="160"/>
      <c r="J61" s="162"/>
      <c r="K61" s="160"/>
      <c r="L61" s="158"/>
      <c r="M61" s="157"/>
      <c r="N61" s="153" t="s">
        <v>136</v>
      </c>
      <c r="O61" s="153" t="s">
        <v>138</v>
      </c>
      <c r="P61" s="155" t="s">
        <v>32</v>
      </c>
      <c r="Q61" s="151">
        <v>0</v>
      </c>
      <c r="R61" s="155">
        <v>50</v>
      </c>
      <c r="S61" s="155">
        <v>175</v>
      </c>
      <c r="T61" s="8" t="s">
        <v>139</v>
      </c>
      <c r="U61" s="7">
        <v>0</v>
      </c>
      <c r="V61" s="7">
        <v>560</v>
      </c>
    </row>
    <row r="62" spans="1:23" s="16" customFormat="1" ht="48" customHeight="1" x14ac:dyDescent="0.3">
      <c r="A62" s="137"/>
      <c r="B62" s="137"/>
      <c r="C62" s="154"/>
      <c r="D62" s="154"/>
      <c r="E62" s="154"/>
      <c r="F62" s="161"/>
      <c r="G62" s="188"/>
      <c r="H62" s="156"/>
      <c r="I62" s="161"/>
      <c r="J62" s="152"/>
      <c r="K62" s="161"/>
      <c r="L62" s="156"/>
      <c r="M62" s="150"/>
      <c r="N62" s="154"/>
      <c r="O62" s="154"/>
      <c r="P62" s="156"/>
      <c r="Q62" s="152"/>
      <c r="R62" s="156"/>
      <c r="S62" s="156"/>
      <c r="T62" s="8" t="s">
        <v>124</v>
      </c>
      <c r="U62" s="7">
        <v>0</v>
      </c>
      <c r="V62" s="7">
        <v>1190</v>
      </c>
    </row>
    <row r="63" spans="1:23" s="16" customFormat="1" x14ac:dyDescent="0.3">
      <c r="A63" s="137"/>
      <c r="B63" s="137"/>
      <c r="C63" s="139" t="s">
        <v>170</v>
      </c>
      <c r="D63" s="140"/>
      <c r="E63" s="140"/>
      <c r="F63" s="140"/>
      <c r="G63" s="140"/>
      <c r="H63" s="140"/>
      <c r="I63" s="140"/>
      <c r="J63" s="140"/>
      <c r="K63" s="140"/>
      <c r="L63" s="140"/>
      <c r="M63" s="140"/>
      <c r="N63" s="140"/>
      <c r="O63" s="140"/>
      <c r="P63" s="140"/>
      <c r="Q63" s="140"/>
      <c r="R63" s="140"/>
      <c r="S63" s="140"/>
      <c r="T63" s="140"/>
      <c r="U63" s="140"/>
      <c r="V63" s="141"/>
    </row>
    <row r="64" spans="1:23" s="16" customFormat="1" ht="46.2" customHeight="1" x14ac:dyDescent="0.3">
      <c r="A64" s="137"/>
      <c r="B64" s="138"/>
      <c r="C64" s="42" t="s">
        <v>106</v>
      </c>
      <c r="D64" s="42" t="s">
        <v>167</v>
      </c>
      <c r="E64" s="42" t="s">
        <v>179</v>
      </c>
      <c r="F64" s="79">
        <v>1000000</v>
      </c>
      <c r="G64" s="42" t="s">
        <v>169</v>
      </c>
      <c r="H64" s="103">
        <v>90</v>
      </c>
      <c r="I64" s="79">
        <f>M64*0.9</f>
        <v>900000</v>
      </c>
      <c r="J64" s="102">
        <v>10</v>
      </c>
      <c r="K64" s="79">
        <f>M64*0.1</f>
        <v>100000</v>
      </c>
      <c r="L64" s="103"/>
      <c r="M64" s="101">
        <v>1000000</v>
      </c>
      <c r="N64" s="42" t="s">
        <v>30</v>
      </c>
      <c r="O64" s="42" t="s">
        <v>112</v>
      </c>
      <c r="P64" s="103" t="s">
        <v>32</v>
      </c>
      <c r="Q64" s="102">
        <v>0</v>
      </c>
      <c r="R64" s="103" t="s">
        <v>104</v>
      </c>
      <c r="S64" s="103">
        <v>980</v>
      </c>
      <c r="T64" s="8" t="s">
        <v>168</v>
      </c>
      <c r="U64" s="7">
        <v>0</v>
      </c>
      <c r="V64" s="7">
        <v>180</v>
      </c>
    </row>
    <row r="65" spans="1:22" s="16" customFormat="1" ht="16.2" customHeight="1" x14ac:dyDescent="0.3">
      <c r="A65" s="137"/>
      <c r="B65" s="20" t="s">
        <v>140</v>
      </c>
      <c r="C65" s="21"/>
      <c r="D65" s="120"/>
      <c r="E65" s="21"/>
      <c r="F65" s="81">
        <f>F48+F58+F59+F60+F64</f>
        <v>9879932.2899999991</v>
      </c>
      <c r="G65" s="120"/>
      <c r="H65" s="10">
        <v>75</v>
      </c>
      <c r="I65" s="118">
        <f>SUM(I48:I62)+I64</f>
        <v>7559949.2174999993</v>
      </c>
      <c r="J65" s="10">
        <v>25</v>
      </c>
      <c r="K65" s="118">
        <f>SUM(K48:K62)+K63+K64</f>
        <v>2319983.0724999998</v>
      </c>
      <c r="L65" s="10">
        <v>0</v>
      </c>
      <c r="M65" s="119">
        <f>SUM(M48:M61)+M64</f>
        <v>9879932.2899999991</v>
      </c>
      <c r="N65" s="21"/>
      <c r="O65" s="121"/>
      <c r="P65" s="122"/>
      <c r="Q65" s="123"/>
      <c r="R65" s="122"/>
      <c r="S65" s="122"/>
      <c r="T65" s="124"/>
      <c r="U65" s="125"/>
      <c r="V65" s="125"/>
    </row>
    <row r="66" spans="1:22" s="16" customFormat="1" ht="16.95" customHeight="1" thickBot="1" x14ac:dyDescent="0.35">
      <c r="A66" s="138"/>
      <c r="B66" s="60" t="s">
        <v>141</v>
      </c>
      <c r="C66" s="59"/>
      <c r="D66" s="59"/>
      <c r="E66" s="59" t="s">
        <v>142</v>
      </c>
      <c r="F66" s="126">
        <f>M66</f>
        <v>2556898.02</v>
      </c>
      <c r="G66" s="61" t="s">
        <v>143</v>
      </c>
      <c r="H66" s="61">
        <v>100</v>
      </c>
      <c r="I66" s="85">
        <f>1196711.66+1360186.36</f>
        <v>2556898.02</v>
      </c>
      <c r="J66" s="61">
        <v>0</v>
      </c>
      <c r="K66" s="85">
        <v>0</v>
      </c>
      <c r="L66" s="61">
        <v>0</v>
      </c>
      <c r="M66" s="100">
        <f>I66</f>
        <v>2556898.02</v>
      </c>
      <c r="N66" s="3" t="s">
        <v>144</v>
      </c>
      <c r="O66" s="127"/>
      <c r="P66" s="127"/>
      <c r="Q66" s="127"/>
      <c r="R66" s="5"/>
      <c r="S66" s="5"/>
      <c r="T66" s="8"/>
      <c r="U66" s="5"/>
      <c r="V66" s="128"/>
    </row>
    <row r="67" spans="1:22" s="16" customFormat="1" ht="21.6" customHeight="1" thickBot="1" x14ac:dyDescent="0.35">
      <c r="A67" s="90"/>
      <c r="B67" s="62"/>
      <c r="F67" s="82"/>
      <c r="G67" s="63" t="s">
        <v>145</v>
      </c>
      <c r="H67" s="64" t="s">
        <v>146</v>
      </c>
      <c r="I67" s="129">
        <f>I34+I47+I65+I66</f>
        <v>45171865.000500001</v>
      </c>
      <c r="J67" s="64" t="s">
        <v>147</v>
      </c>
      <c r="K67" s="129">
        <f>K34+K47+K65+K66</f>
        <v>9167261.7395000011</v>
      </c>
      <c r="L67" s="65" t="s">
        <v>148</v>
      </c>
      <c r="M67" s="130">
        <f>I67+K67</f>
        <v>54339126.740000002</v>
      </c>
      <c r="N67" s="45"/>
      <c r="O67" s="131"/>
      <c r="P67" s="131"/>
      <c r="Q67" s="131"/>
      <c r="R67" s="132"/>
      <c r="S67" s="132"/>
      <c r="T67" s="133"/>
      <c r="U67" s="134"/>
    </row>
    <row r="68" spans="1:22" s="16" customFormat="1" ht="27.45" customHeight="1" x14ac:dyDescent="0.3">
      <c r="A68" s="90"/>
      <c r="F68" s="82"/>
      <c r="I68" s="82"/>
      <c r="K68" s="82"/>
      <c r="M68" s="69"/>
      <c r="N68" s="45"/>
      <c r="O68" s="45"/>
      <c r="P68" s="45"/>
      <c r="Q68" s="135"/>
      <c r="R68" s="132"/>
      <c r="S68" s="132"/>
      <c r="T68" s="133"/>
      <c r="U68" s="134"/>
    </row>
    <row r="69" spans="1:22" s="16" customFormat="1" x14ac:dyDescent="0.3">
      <c r="A69" s="66" t="s">
        <v>149</v>
      </c>
      <c r="F69" s="82"/>
      <c r="I69" s="82"/>
      <c r="K69" s="82"/>
      <c r="M69" s="69"/>
      <c r="N69" s="45"/>
      <c r="O69" s="45"/>
      <c r="P69" s="45"/>
      <c r="Q69" s="135"/>
      <c r="R69" s="132"/>
      <c r="S69" s="132"/>
      <c r="T69" s="133"/>
      <c r="U69" s="134"/>
    </row>
    <row r="70" spans="1:22" s="16" customFormat="1" x14ac:dyDescent="0.3">
      <c r="A70" s="16" t="s">
        <v>150</v>
      </c>
      <c r="F70" s="82"/>
      <c r="I70" s="82"/>
      <c r="K70" s="82"/>
      <c r="M70" s="69"/>
      <c r="N70" s="45"/>
      <c r="O70" s="45"/>
      <c r="P70" s="45"/>
      <c r="Q70" s="135"/>
      <c r="R70" s="132"/>
      <c r="S70" s="132"/>
      <c r="T70" s="133"/>
      <c r="U70" s="134"/>
    </row>
    <row r="71" spans="1:22" s="16" customFormat="1" x14ac:dyDescent="0.3">
      <c r="A71" s="16" t="s">
        <v>151</v>
      </c>
      <c r="F71" s="82"/>
      <c r="I71" s="82"/>
      <c r="K71" s="82"/>
      <c r="M71" s="69"/>
      <c r="N71" s="45"/>
      <c r="O71" s="45"/>
      <c r="P71" s="45"/>
      <c r="Q71" s="135"/>
      <c r="R71" s="132"/>
      <c r="S71" s="132"/>
      <c r="T71" s="133"/>
      <c r="U71" s="134"/>
    </row>
    <row r="72" spans="1:22" s="16" customFormat="1" x14ac:dyDescent="0.3">
      <c r="A72" s="16" t="s">
        <v>152</v>
      </c>
      <c r="F72" s="82"/>
      <c r="I72" s="82"/>
      <c r="K72" s="82"/>
      <c r="M72" s="69"/>
      <c r="N72" s="45"/>
      <c r="O72" s="45"/>
      <c r="P72" s="45"/>
      <c r="Q72" s="135"/>
      <c r="R72" s="132"/>
      <c r="S72" s="132"/>
      <c r="T72" s="133"/>
      <c r="U72" s="134"/>
    </row>
    <row r="73" spans="1:22" s="16" customFormat="1" x14ac:dyDescent="0.3">
      <c r="A73" s="67" t="s">
        <v>153</v>
      </c>
      <c r="F73" s="82"/>
      <c r="I73" s="82"/>
      <c r="K73" s="82"/>
      <c r="M73" s="69"/>
      <c r="N73" s="45"/>
      <c r="O73" s="45"/>
      <c r="P73" s="45"/>
      <c r="Q73" s="135"/>
      <c r="R73" s="132"/>
      <c r="S73" s="132"/>
      <c r="T73" s="133"/>
      <c r="U73" s="134"/>
    </row>
    <row r="74" spans="1:22" s="16" customFormat="1" x14ac:dyDescent="0.3">
      <c r="A74" s="67" t="s">
        <v>154</v>
      </c>
      <c r="F74" s="82"/>
      <c r="I74" s="82"/>
      <c r="K74" s="82"/>
      <c r="M74" s="69"/>
      <c r="N74" s="45"/>
      <c r="O74" s="45"/>
      <c r="P74" s="45"/>
      <c r="Q74" s="135"/>
      <c r="R74" s="132"/>
      <c r="S74" s="132"/>
      <c r="T74" s="133"/>
      <c r="U74" s="134"/>
    </row>
    <row r="75" spans="1:22" s="16" customFormat="1" x14ac:dyDescent="0.3">
      <c r="A75" s="67" t="s">
        <v>155</v>
      </c>
      <c r="F75" s="82"/>
      <c r="I75" s="82"/>
      <c r="K75" s="82"/>
      <c r="M75" s="69"/>
      <c r="N75" s="45"/>
      <c r="O75" s="45"/>
      <c r="P75" s="45"/>
      <c r="Q75" s="135"/>
      <c r="R75" s="132"/>
      <c r="S75" s="132"/>
      <c r="T75" s="133"/>
      <c r="U75" s="134"/>
    </row>
    <row r="76" spans="1:22" s="16" customFormat="1" x14ac:dyDescent="0.3">
      <c r="A76" s="67" t="s">
        <v>156</v>
      </c>
      <c r="F76" s="82"/>
      <c r="I76" s="82"/>
      <c r="K76" s="82"/>
      <c r="M76" s="69"/>
      <c r="N76" s="45"/>
      <c r="O76" s="45"/>
      <c r="P76" s="45"/>
      <c r="Q76" s="135"/>
      <c r="R76" s="132"/>
      <c r="S76" s="132"/>
      <c r="T76" s="133"/>
      <c r="U76" s="134"/>
    </row>
    <row r="77" spans="1:22" s="16" customFormat="1" x14ac:dyDescent="0.3">
      <c r="A77" s="16" t="s">
        <v>157</v>
      </c>
      <c r="F77" s="82"/>
      <c r="I77" s="82"/>
      <c r="K77" s="82"/>
      <c r="M77" s="69"/>
      <c r="N77" s="45"/>
      <c r="O77" s="45"/>
      <c r="P77" s="45"/>
      <c r="Q77" s="135"/>
      <c r="R77" s="132"/>
      <c r="S77" s="132"/>
      <c r="T77" s="133"/>
      <c r="U77" s="134"/>
    </row>
    <row r="78" spans="1:22" s="16" customFormat="1" x14ac:dyDescent="0.3">
      <c r="A78" s="16" t="s">
        <v>158</v>
      </c>
      <c r="F78" s="82"/>
      <c r="I78" s="82"/>
      <c r="K78" s="82"/>
      <c r="M78" s="69"/>
      <c r="N78" s="45"/>
      <c r="O78" s="45"/>
      <c r="P78" s="45"/>
      <c r="Q78" s="135"/>
      <c r="R78" s="132"/>
      <c r="S78" s="132"/>
      <c r="T78" s="133"/>
      <c r="U78" s="134"/>
    </row>
    <row r="79" spans="1:22" s="16" customFormat="1" x14ac:dyDescent="0.3">
      <c r="A79" s="16" t="s">
        <v>159</v>
      </c>
      <c r="F79" s="82"/>
      <c r="I79" s="82"/>
      <c r="K79" s="82"/>
      <c r="M79" s="69"/>
      <c r="N79" s="45"/>
      <c r="O79" s="45"/>
      <c r="P79" s="45"/>
      <c r="Q79" s="135"/>
      <c r="R79" s="132"/>
      <c r="S79" s="132"/>
      <c r="T79" s="133"/>
      <c r="U79" s="134"/>
    </row>
    <row r="80" spans="1:22" s="16" customFormat="1" x14ac:dyDescent="0.3">
      <c r="A80" s="16" t="s">
        <v>160</v>
      </c>
      <c r="F80" s="82"/>
      <c r="I80" s="82"/>
      <c r="K80" s="82"/>
      <c r="M80" s="69"/>
      <c r="N80" s="45"/>
      <c r="O80" s="45"/>
      <c r="P80" s="45"/>
      <c r="Q80" s="135"/>
      <c r="R80" s="132"/>
      <c r="S80" s="132"/>
      <c r="T80" s="133"/>
      <c r="U80" s="134"/>
    </row>
    <row r="81" spans="1:21" s="16" customFormat="1" x14ac:dyDescent="0.3">
      <c r="A81" s="16" t="s">
        <v>161</v>
      </c>
      <c r="F81" s="82"/>
      <c r="I81" s="82"/>
      <c r="K81" s="82"/>
      <c r="M81" s="69"/>
      <c r="N81" s="45"/>
      <c r="O81" s="45"/>
      <c r="P81" s="45"/>
      <c r="Q81" s="135"/>
      <c r="R81" s="132"/>
      <c r="S81" s="132"/>
      <c r="T81" s="133"/>
      <c r="U81" s="134"/>
    </row>
    <row r="82" spans="1:21" s="16" customFormat="1" x14ac:dyDescent="0.3">
      <c r="A82" s="16" t="s">
        <v>162</v>
      </c>
      <c r="F82" s="82"/>
      <c r="I82" s="82"/>
      <c r="K82" s="82"/>
      <c r="M82" s="69"/>
      <c r="N82" s="45"/>
      <c r="O82" s="45"/>
      <c r="P82" s="45"/>
      <c r="Q82" s="135"/>
      <c r="R82" s="132"/>
      <c r="S82" s="132"/>
      <c r="T82" s="133"/>
      <c r="U82" s="134"/>
    </row>
  </sheetData>
  <mergeCells count="205">
    <mergeCell ref="E26:E33"/>
    <mergeCell ref="B6:B33"/>
    <mergeCell ref="A6:A66"/>
    <mergeCell ref="D26:D32"/>
    <mergeCell ref="C26:C32"/>
    <mergeCell ref="N26:N28"/>
    <mergeCell ref="M26:M28"/>
    <mergeCell ref="L26:L28"/>
    <mergeCell ref="K26:K28"/>
    <mergeCell ref="J26:J28"/>
    <mergeCell ref="I26:I28"/>
    <mergeCell ref="H26:H28"/>
    <mergeCell ref="G26:G28"/>
    <mergeCell ref="F26:F28"/>
    <mergeCell ref="F29:F30"/>
    <mergeCell ref="N29:N30"/>
    <mergeCell ref="M29:M30"/>
    <mergeCell ref="L29:L30"/>
    <mergeCell ref="K29:K30"/>
    <mergeCell ref="J29:J30"/>
    <mergeCell ref="I29:I30"/>
    <mergeCell ref="H29:H30"/>
    <mergeCell ref="J55:J57"/>
    <mergeCell ref="I55:I57"/>
    <mergeCell ref="H55:H57"/>
    <mergeCell ref="G55:G57"/>
    <mergeCell ref="D55:D57"/>
    <mergeCell ref="N45:N46"/>
    <mergeCell ref="M45:M46"/>
    <mergeCell ref="D45:D46"/>
    <mergeCell ref="E45:E46"/>
    <mergeCell ref="F45:F46"/>
    <mergeCell ref="G45:G46"/>
    <mergeCell ref="H45:H46"/>
    <mergeCell ref="I45:I46"/>
    <mergeCell ref="J45:J46"/>
    <mergeCell ref="K45:K46"/>
    <mergeCell ref="L45:L46"/>
    <mergeCell ref="G50:G51"/>
    <mergeCell ref="N48:N49"/>
    <mergeCell ref="M55:M57"/>
    <mergeCell ref="L55:L57"/>
    <mergeCell ref="K55:K57"/>
    <mergeCell ref="C6:C12"/>
    <mergeCell ref="C14:C24"/>
    <mergeCell ref="D48:D52"/>
    <mergeCell ref="G23:G24"/>
    <mergeCell ref="C48:C54"/>
    <mergeCell ref="F60:F62"/>
    <mergeCell ref="E60:E62"/>
    <mergeCell ref="D38:D39"/>
    <mergeCell ref="D14:D24"/>
    <mergeCell ref="D36:D37"/>
    <mergeCell ref="G60:G62"/>
    <mergeCell ref="E48:E58"/>
    <mergeCell ref="F48:F58"/>
    <mergeCell ref="G48:G49"/>
    <mergeCell ref="G38:G39"/>
    <mergeCell ref="G21:G22"/>
    <mergeCell ref="G14:G16"/>
    <mergeCell ref="E36:E42"/>
    <mergeCell ref="F36:F42"/>
    <mergeCell ref="D41:D43"/>
    <mergeCell ref="C55:C57"/>
    <mergeCell ref="C36:C46"/>
    <mergeCell ref="G29:G30"/>
    <mergeCell ref="G10:G11"/>
    <mergeCell ref="A1:F1"/>
    <mergeCell ref="J4:L4"/>
    <mergeCell ref="O61:O62"/>
    <mergeCell ref="F6:F16"/>
    <mergeCell ref="I18:I19"/>
    <mergeCell ref="K18:K19"/>
    <mergeCell ref="F17:F24"/>
    <mergeCell ref="I23:I24"/>
    <mergeCell ref="K23:K24"/>
    <mergeCell ref="E17:E24"/>
    <mergeCell ref="E6:E16"/>
    <mergeCell ref="I7:I9"/>
    <mergeCell ref="G18:G19"/>
    <mergeCell ref="H18:H19"/>
    <mergeCell ref="J18:J19"/>
    <mergeCell ref="C60:C62"/>
    <mergeCell ref="D61:D62"/>
    <mergeCell ref="N61:N62"/>
    <mergeCell ref="D6:D11"/>
    <mergeCell ref="G7:G9"/>
    <mergeCell ref="H7:H9"/>
    <mergeCell ref="J7:J9"/>
    <mergeCell ref="L7:L9"/>
    <mergeCell ref="M10:M11"/>
    <mergeCell ref="Q61:Q62"/>
    <mergeCell ref="O38:O39"/>
    <mergeCell ref="Q38:Q39"/>
    <mergeCell ref="S23:S24"/>
    <mergeCell ref="R23:R24"/>
    <mergeCell ref="S38:S39"/>
    <mergeCell ref="S61:S62"/>
    <mergeCell ref="R61:R62"/>
    <mergeCell ref="P61:P62"/>
    <mergeCell ref="P38:P39"/>
    <mergeCell ref="P23:P24"/>
    <mergeCell ref="Q23:Q24"/>
    <mergeCell ref="O23:O24"/>
    <mergeCell ref="S29:S30"/>
    <mergeCell ref="R29:R30"/>
    <mergeCell ref="Q29:Q30"/>
    <mergeCell ref="P29:P30"/>
    <mergeCell ref="O29:O30"/>
    <mergeCell ref="S27:S28"/>
    <mergeCell ref="R27:R28"/>
    <mergeCell ref="Q27:Q28"/>
    <mergeCell ref="P27:P28"/>
    <mergeCell ref="O27:O28"/>
    <mergeCell ref="R38:R39"/>
    <mergeCell ref="S7:S8"/>
    <mergeCell ref="R7:R8"/>
    <mergeCell ref="S18:S19"/>
    <mergeCell ref="R18:R19"/>
    <mergeCell ref="Q18:Q19"/>
    <mergeCell ref="O18:O19"/>
    <mergeCell ref="R14:R15"/>
    <mergeCell ref="S14:S15"/>
    <mergeCell ref="O7:O8"/>
    <mergeCell ref="P7:P8"/>
    <mergeCell ref="Q7:Q8"/>
    <mergeCell ref="O10:O11"/>
    <mergeCell ref="Q10:Q11"/>
    <mergeCell ref="R10:R11"/>
    <mergeCell ref="S10:S11"/>
    <mergeCell ref="O14:O15"/>
    <mergeCell ref="P14:P15"/>
    <mergeCell ref="P18:P19"/>
    <mergeCell ref="Q14:Q15"/>
    <mergeCell ref="H38:H39"/>
    <mergeCell ref="J38:J39"/>
    <mergeCell ref="L38:L39"/>
    <mergeCell ref="N18:N19"/>
    <mergeCell ref="N7:N9"/>
    <mergeCell ref="N10:N11"/>
    <mergeCell ref="N21:N22"/>
    <mergeCell ref="N23:N24"/>
    <mergeCell ref="N38:N39"/>
    <mergeCell ref="M7:M9"/>
    <mergeCell ref="H10:H11"/>
    <mergeCell ref="J10:J11"/>
    <mergeCell ref="L10:L11"/>
    <mergeCell ref="K7:K9"/>
    <mergeCell ref="I10:I11"/>
    <mergeCell ref="K10:K11"/>
    <mergeCell ref="N14:N16"/>
    <mergeCell ref="H14:H16"/>
    <mergeCell ref="I14:I16"/>
    <mergeCell ref="J14:J16"/>
    <mergeCell ref="K14:K16"/>
    <mergeCell ref="L14:L16"/>
    <mergeCell ref="M14:M16"/>
    <mergeCell ref="V50:V51"/>
    <mergeCell ref="U50:U51"/>
    <mergeCell ref="C63:V63"/>
    <mergeCell ref="L18:L19"/>
    <mergeCell ref="M21:M22"/>
    <mergeCell ref="H21:H22"/>
    <mergeCell ref="J21:J22"/>
    <mergeCell ref="I21:I22"/>
    <mergeCell ref="K21:K22"/>
    <mergeCell ref="L21:L22"/>
    <mergeCell ref="M18:M19"/>
    <mergeCell ref="I60:I62"/>
    <mergeCell ref="H60:H62"/>
    <mergeCell ref="M23:M24"/>
    <mergeCell ref="M38:M39"/>
    <mergeCell ref="M48:M49"/>
    <mergeCell ref="H48:H49"/>
    <mergeCell ref="I48:I49"/>
    <mergeCell ref="J48:J49"/>
    <mergeCell ref="K48:K49"/>
    <mergeCell ref="L48:L49"/>
    <mergeCell ref="H23:H24"/>
    <mergeCell ref="L23:L24"/>
    <mergeCell ref="J23:J24"/>
    <mergeCell ref="B48:B64"/>
    <mergeCell ref="D44:V44"/>
    <mergeCell ref="B35:B46"/>
    <mergeCell ref="C25:V25"/>
    <mergeCell ref="J50:J51"/>
    <mergeCell ref="I50:I51"/>
    <mergeCell ref="H50:H51"/>
    <mergeCell ref="T50:T51"/>
    <mergeCell ref="S50:S51"/>
    <mergeCell ref="R50:R51"/>
    <mergeCell ref="Q50:Q51"/>
    <mergeCell ref="P50:P51"/>
    <mergeCell ref="O50:O51"/>
    <mergeCell ref="N50:N51"/>
    <mergeCell ref="M50:M51"/>
    <mergeCell ref="L50:L51"/>
    <mergeCell ref="K50:K51"/>
    <mergeCell ref="M60:M62"/>
    <mergeCell ref="L60:L62"/>
    <mergeCell ref="K60:K62"/>
    <mergeCell ref="J60:J62"/>
    <mergeCell ref="I38:I39"/>
    <mergeCell ref="K38:K39"/>
    <mergeCell ref="N55:N5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Kommentaarid xmlns="a86477b4-ee4d-4d5e-9a5f-6d0e73ef5ad9" xsi:nil="true"/>
    <Kausta_x0020_s_x00e4_ilitamise_x0020_t_x00e4_htaeg xmlns="a86477b4-ee4d-4d5e-9a5f-6d0e73ef5ad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19B74DB585249469CC1F3345821656C" ma:contentTypeVersion="4" ma:contentTypeDescription="Create a new document." ma:contentTypeScope="" ma:versionID="561309fc90d7924b641c6e3f5dfbe9d8">
  <xsd:schema xmlns:xsd="http://www.w3.org/2001/XMLSchema" xmlns:xs="http://www.w3.org/2001/XMLSchema" xmlns:p="http://schemas.microsoft.com/office/2006/metadata/properties" xmlns:ns2="508f4fb5-ab29-4df0-87b4-0144f09b413a" xmlns:ns3="a86477b4-ee4d-4d5e-9a5f-6d0e73ef5ad9" targetNamespace="http://schemas.microsoft.com/office/2006/metadata/properties" ma:root="true" ma:fieldsID="4f5078b132ddd44b1472c6a701b52059" ns2:_="" ns3:_="">
    <xsd:import namespace="508f4fb5-ab29-4df0-87b4-0144f09b413a"/>
    <xsd:import namespace="a86477b4-ee4d-4d5e-9a5f-6d0e73ef5ad9"/>
    <xsd:element name="properties">
      <xsd:complexType>
        <xsd:sequence>
          <xsd:element name="documentManagement">
            <xsd:complexType>
              <xsd:all>
                <xsd:element ref="ns2:SharedWithUsers" minOccurs="0"/>
                <xsd:element ref="ns2:SharedWithDetails" minOccurs="0"/>
                <xsd:element ref="ns3:Kausta_x0020_s_x00e4_ilitamise_x0020_t_x00e4_htaeg" minOccurs="0"/>
                <xsd:element ref="ns3:Kommentaar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8f4fb5-ab29-4df0-87b4-0144f09b413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86477b4-ee4d-4d5e-9a5f-6d0e73ef5ad9" elementFormDefault="qualified">
    <xsd:import namespace="http://schemas.microsoft.com/office/2006/documentManagement/types"/>
    <xsd:import namespace="http://schemas.microsoft.com/office/infopath/2007/PartnerControls"/>
    <xsd:element name="Kausta_x0020_s_x00e4_ilitamise_x0020_t_x00e4_htaeg" ma:index="10" nillable="true" ma:displayName="Kausta säilitamise tähtaeg" ma:format="DateOnly" ma:internalName="Kausta_x0020_s_x00e4_ilitamise_x0020_t_x00e4_htaeg">
      <xsd:simpleType>
        <xsd:restriction base="dms:DateTime"/>
      </xsd:simpleType>
    </xsd:element>
    <xsd:element name="Kommentaarid" ma:index="11" nillable="true" ma:displayName="Kommentaarid" ma:internalName="Kommentaarid">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3567666-22E1-4344-BC9A-6BBC8EFDA1DC}">
  <ds:schemaRefs>
    <ds:schemaRef ds:uri="http://purl.org/dc/elements/1.1/"/>
    <ds:schemaRef ds:uri="http://www.w3.org/XML/1998/namespace"/>
    <ds:schemaRef ds:uri="http://schemas.openxmlformats.org/package/2006/metadata/core-properties"/>
    <ds:schemaRef ds:uri="http://purl.org/dc/dcmitype/"/>
    <ds:schemaRef ds:uri="http://schemas.microsoft.com/office/2006/documentManagement/types"/>
    <ds:schemaRef ds:uri="http://purl.org/dc/terms/"/>
    <ds:schemaRef ds:uri="http://schemas.microsoft.com/office/infopath/2007/PartnerControls"/>
    <ds:schemaRef ds:uri="a86477b4-ee4d-4d5e-9a5f-6d0e73ef5ad9"/>
    <ds:schemaRef ds:uri="508f4fb5-ab29-4df0-87b4-0144f09b413a"/>
    <ds:schemaRef ds:uri="http://schemas.microsoft.com/office/2006/metadata/properties"/>
  </ds:schemaRefs>
</ds:datastoreItem>
</file>

<file path=customXml/itemProps2.xml><?xml version="1.0" encoding="utf-8"?>
<ds:datastoreItem xmlns:ds="http://schemas.openxmlformats.org/officeDocument/2006/customXml" ds:itemID="{BA6A8F49-107A-4B89-8D45-2BC19164006A}">
  <ds:schemaRefs>
    <ds:schemaRef ds:uri="http://schemas.microsoft.com/sharepoint/v3/contenttype/forms"/>
  </ds:schemaRefs>
</ds:datastoreItem>
</file>

<file path=customXml/itemProps3.xml><?xml version="1.0" encoding="utf-8"?>
<ds:datastoreItem xmlns:ds="http://schemas.openxmlformats.org/officeDocument/2006/customXml" ds:itemID="{F8A7005C-643F-4D80-B81E-2D02B971FA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8f4fb5-ab29-4df0-87b4-0144f09b413a"/>
    <ds:schemaRef ds:uri="a86477b4-ee4d-4d5e-9a5f-6d0e73ef5a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AMIF rahastamiskava_mõõdikud</vt:lpstr>
      <vt:lpstr>A</vt:lpstr>
    </vt:vector>
  </TitlesOfParts>
  <Manager/>
  <Company>SMIT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Kristi Lillemägi</dc:creator>
  <cp:keywords/>
  <dc:description/>
  <cp:lastModifiedBy>Martin Eber</cp:lastModifiedBy>
  <cp:revision/>
  <dcterms:created xsi:type="dcterms:W3CDTF">2021-04-06T06:10:32Z</dcterms:created>
  <dcterms:modified xsi:type="dcterms:W3CDTF">2025-09-18T12:02:06Z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0x010100E19B74DB585249469CC1F3345821656C</vt:lpwstr>
  </property>
</Properties>
</file>